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edido de Deslocação" sheetId="1" r:id="rId1"/>
    <sheet name="Tabela de Nivel Rem." sheetId="2" r:id="rId2"/>
    <sheet name="Folha1" sheetId="3" state="hidden" r:id="rId3"/>
    <sheet name="BI-Frente" sheetId="4" r:id="rId4"/>
    <sheet name="BI-Verso" sheetId="5" r:id="rId5"/>
    <sheet name="Tabela Ajudas de Custo" sheetId="6" r:id="rId6"/>
  </sheets>
  <definedNames>
    <definedName name="_xlnm.Print_Area" localSheetId="0">'Pedido de Deslocação'!$A$1:$J$95</definedName>
  </definedNames>
  <calcPr fullCalcOnLoad="1"/>
</workbook>
</file>

<file path=xl/sharedStrings.xml><?xml version="1.0" encoding="utf-8"?>
<sst xmlns="http://schemas.openxmlformats.org/spreadsheetml/2006/main" count="888" uniqueCount="866">
  <si>
    <t>No país:</t>
  </si>
  <si>
    <t>No estrangeiro:</t>
  </si>
  <si>
    <r>
      <t xml:space="preserve">Escolha um só dos </t>
    </r>
    <r>
      <rPr>
        <u val="single"/>
        <sz val="8"/>
        <rFont val="Franklin Gothic Book"/>
        <family val="2"/>
      </rPr>
      <t>NíveisRem.</t>
    </r>
    <r>
      <rPr>
        <sz val="8"/>
        <rFont val="Franklin Gothic Book"/>
        <family val="2"/>
      </rPr>
      <t>,escrevendo X :</t>
    </r>
  </si>
  <si>
    <t>&lt; 9</t>
  </si>
  <si>
    <t>9 a 18</t>
  </si>
  <si>
    <t>&gt; 18</t>
  </si>
  <si>
    <t>Nome (Completo):</t>
  </si>
  <si>
    <t>e-mail:</t>
  </si>
  <si>
    <t>Número de Contribuinte:</t>
  </si>
  <si>
    <t>Data de Início</t>
  </si>
  <si>
    <t>Data de Fim</t>
  </si>
  <si>
    <t>Distância ao Local em Km</t>
  </si>
  <si>
    <r>
      <t>("</t>
    </r>
    <r>
      <rPr>
        <u val="single"/>
        <sz val="8"/>
        <rFont val="Franklin Gothic Book"/>
        <family val="2"/>
      </rPr>
      <t>no país</t>
    </r>
    <r>
      <rPr>
        <sz val="8"/>
        <rFont val="Franklin Gothic Book"/>
        <family val="2"/>
      </rPr>
      <t>", indique horas como hh:mm ; ex. = 13:30)</t>
    </r>
  </si>
  <si>
    <r>
      <t xml:space="preserve">Hora </t>
    </r>
    <r>
      <rPr>
        <u val="single"/>
        <sz val="8"/>
        <rFont val="Franklin Gothic Book"/>
        <family val="2"/>
      </rPr>
      <t>Início</t>
    </r>
  </si>
  <si>
    <t>Hora Início</t>
  </si>
  <si>
    <t>Hora Fim</t>
  </si>
  <si>
    <t>TOTAIS</t>
  </si>
  <si>
    <r>
      <t xml:space="preserve">relaciona-se </t>
    </r>
    <r>
      <rPr>
        <u val="single"/>
        <sz val="8"/>
        <rFont val="Franklin Gothic Book"/>
        <family val="2"/>
      </rPr>
      <t>só</t>
    </r>
  </si>
  <si>
    <t>No país (100%):</t>
  </si>
  <si>
    <r>
      <t>c/</t>
    </r>
    <r>
      <rPr>
        <sz val="8"/>
        <rFont val="Franklin Gothic Book"/>
        <family val="2"/>
      </rPr>
      <t xml:space="preserve"> Data de </t>
    </r>
    <r>
      <rPr>
        <u val="single"/>
        <sz val="8"/>
        <rFont val="Franklin Gothic Book"/>
        <family val="2"/>
      </rPr>
      <t>Início</t>
    </r>
    <r>
      <rPr>
        <sz val="8"/>
        <rFont val="Franklin Gothic Book"/>
        <family val="2"/>
      </rPr>
      <t>.</t>
    </r>
  </si>
  <si>
    <t>No país (50%):</t>
  </si>
  <si>
    <r>
      <t xml:space="preserve">Hora </t>
    </r>
    <r>
      <rPr>
        <u val="single"/>
        <sz val="8"/>
        <rFont val="Franklin Gothic Book"/>
        <family val="2"/>
      </rPr>
      <t>Fim</t>
    </r>
  </si>
  <si>
    <t>No estrangeiro (100%):</t>
  </si>
  <si>
    <t>No estrangeiro (70%):</t>
  </si>
  <si>
    <r>
      <t>c/</t>
    </r>
    <r>
      <rPr>
        <sz val="8"/>
        <rFont val="Franklin Gothic Book"/>
        <family val="2"/>
      </rPr>
      <t xml:space="preserve"> Data de </t>
    </r>
    <r>
      <rPr>
        <u val="single"/>
        <sz val="8"/>
        <rFont val="Franklin Gothic Book"/>
        <family val="2"/>
      </rPr>
      <t>Fim</t>
    </r>
    <r>
      <rPr>
        <sz val="8"/>
        <rFont val="Franklin Gothic Book"/>
        <family val="2"/>
      </rPr>
      <t>.</t>
    </r>
  </si>
  <si>
    <t>Dedução de subsídio de refeição:</t>
  </si>
  <si>
    <t>Nº Dias Úteis:</t>
  </si>
  <si>
    <t>=subs.refeição</t>
  </si>
  <si>
    <t>(ver Instruções)</t>
  </si>
  <si>
    <t>Deslocações</t>
  </si>
  <si>
    <t>=subs. por Km</t>
  </si>
  <si>
    <t>nº de kms:</t>
  </si>
  <si>
    <r>
      <t>Outras(</t>
    </r>
    <r>
      <rPr>
        <i/>
        <u val="single"/>
        <sz val="9"/>
        <rFont val="Franklin Gothic Book"/>
        <family val="2"/>
      </rPr>
      <t>anexar</t>
    </r>
    <r>
      <rPr>
        <i/>
        <sz val="10"/>
        <rFont val="Franklin Gothic Book"/>
        <family val="2"/>
      </rPr>
      <t>)Discriminar:</t>
    </r>
  </si>
  <si>
    <t>Outras Despesas</t>
  </si>
  <si>
    <t>Totais</t>
  </si>
  <si>
    <t xml:space="preserve"> Universidade de Lisboa - Reitoria</t>
  </si>
  <si>
    <t>Alameda da Universidade de Lisboa, Cidade Universitaria</t>
  </si>
  <si>
    <t>Assinatura do(a) Beneficiário(a):</t>
  </si>
  <si>
    <t>Validado por: (reservado à UL)</t>
  </si>
  <si>
    <t>Data</t>
  </si>
  <si>
    <t>Tabela de Ajudas de Custo</t>
  </si>
  <si>
    <t>Orçamento Estado: Lei do OE/2013 (Nº.66-B/2012, de 31/12)</t>
  </si>
  <si>
    <t>Ajudas de Custo Nacionais</t>
  </si>
  <si>
    <t>Niv. Rem. Sup. 18 (1355,96€)</t>
  </si>
  <si>
    <t xml:space="preserve">Niv. Rem. Entre 9 e 18 (1355,96€ e 892,53€) </t>
  </si>
  <si>
    <t>Outros</t>
  </si>
  <si>
    <t>Ajudas de Custo Internacionais</t>
  </si>
  <si>
    <t>Nº DE PEDIDO:</t>
  </si>
  <si>
    <t>Beneficiário</t>
  </si>
  <si>
    <t>n</t>
  </si>
  <si>
    <t>Tipo de Deslocação:</t>
  </si>
  <si>
    <t>Trabalho de Campo</t>
  </si>
  <si>
    <t>Reunião de Projecto</t>
  </si>
  <si>
    <r>
      <t xml:space="preserve">Escolha um só </t>
    </r>
    <r>
      <rPr>
        <b/>
        <u val="single"/>
        <sz val="10"/>
        <rFont val="Franklin Gothic Book"/>
        <family val="2"/>
      </rPr>
      <t>Regime,</t>
    </r>
    <r>
      <rPr>
        <b/>
        <sz val="10"/>
        <rFont val="Franklin Gothic Book"/>
        <family val="2"/>
      </rPr>
      <t xml:space="preserve"> com X :</t>
    </r>
  </si>
  <si>
    <r>
      <t xml:space="preserve">Per Diem </t>
    </r>
    <r>
      <rPr>
        <sz val="8"/>
        <rFont val="Franklin Gothic Book"/>
        <family val="2"/>
      </rPr>
      <t xml:space="preserve">(Escolha </t>
    </r>
    <r>
      <rPr>
        <b/>
        <sz val="8"/>
        <rFont val="Franklin Gothic Book"/>
        <family val="2"/>
      </rPr>
      <t>um Nível Rem. e</t>
    </r>
    <r>
      <rPr>
        <sz val="8"/>
        <rFont val="Franklin Gothic Book"/>
        <family val="2"/>
      </rPr>
      <t xml:space="preserve"> </t>
    </r>
    <r>
      <rPr>
        <b/>
        <sz val="8"/>
        <rFont val="Franklin Gothic Book"/>
        <family val="2"/>
      </rPr>
      <t>um só regime)</t>
    </r>
  </si>
  <si>
    <t>01301500002 - III</t>
  </si>
  <si>
    <t>01301500004 - Projectos de Investigação - UL</t>
  </si>
  <si>
    <t>01301500006 - Instituto Confúcio</t>
  </si>
  <si>
    <t>01301500007 - Actividades Culturais</t>
  </si>
  <si>
    <t>01301500010 - Bolsas de Mobilidade</t>
  </si>
  <si>
    <t>01301500014 - Núcleo da Politécnica</t>
  </si>
  <si>
    <t>01301500020 - FUNDO DE EMERGÊNCIA</t>
  </si>
  <si>
    <t>01301500034 - IOP</t>
  </si>
  <si>
    <t>01301500358 - INSTITUTO CAMARA PESTANA</t>
  </si>
  <si>
    <t>01301600001 - Investigação - FCT</t>
  </si>
  <si>
    <t>01301600004 - Projectos de Investigação - UL</t>
  </si>
  <si>
    <t>01301600005 - IDL</t>
  </si>
  <si>
    <t>A0101 - ER - Receitas e Despesas Gerais</t>
  </si>
  <si>
    <t>A0102 - ER - Instituto Confúcio</t>
  </si>
  <si>
    <t>A0103 - ER - Observatório dos Percursos Escolares</t>
  </si>
  <si>
    <t>A0104 - ER - GEPE</t>
  </si>
  <si>
    <t>A0105 - ER - Centro de Recursos Comuns e Serviços Partilhados</t>
  </si>
  <si>
    <t>A0106 - ER - Prog. Doutoral em Alt. Climáticas e Polí</t>
  </si>
  <si>
    <t>A0201 - GAR - Receitas e Despesas Gerais</t>
  </si>
  <si>
    <t>A0202 - GAR - Conselho Consultivo</t>
  </si>
  <si>
    <t>A02031 - Incentivos às Actividades Culturais, Cie</t>
  </si>
  <si>
    <t>A0204 - Projecto ULis2011</t>
  </si>
  <si>
    <t>A03 - Gabinete Juridico</t>
  </si>
  <si>
    <t>A04 - GGQ - Gabinete de Garantia da Qualidade</t>
  </si>
  <si>
    <t>A07 - Sector de Expediente e Comunicações</t>
  </si>
  <si>
    <t>A10 - Gabinete de Apoio a Investigação</t>
  </si>
  <si>
    <t>A1201 - ADM - Receitas e Despesas Gerais</t>
  </si>
  <si>
    <t>A12011 - ADM - Protocolo EMEL</t>
  </si>
  <si>
    <t>A1202401 - DERE - Estagios Profissionais</t>
  </si>
  <si>
    <t>A1202402 - DERE - IEFP - Instituto de Emprego e Formação P</t>
  </si>
  <si>
    <t>A1202403 - DERE - POAP - Programa Ocupacional da Ad. Públi</t>
  </si>
  <si>
    <t>A1202404 - DERE - Protocolo ICS</t>
  </si>
  <si>
    <t>A1202405 - DERE - Protocolo FMUL</t>
  </si>
  <si>
    <t>A1202406 - DERE - Estagiários PEPAC</t>
  </si>
  <si>
    <t>A120301 - DA - Receitas e Despesas Gerais</t>
  </si>
  <si>
    <t>A120302 - DA - Núcleo de Apoio ao Conselho Universitári</t>
  </si>
  <si>
    <t>A120303 - DA - Projecto Ideal</t>
  </si>
  <si>
    <t>A120310 - DAPC - Receitas e Despesas Gerais</t>
  </si>
  <si>
    <t>A120311 - DAPC - Nucleo de Acreditação</t>
  </si>
  <si>
    <t>A120312 - DAPC - Nucleo de Concursos de Pessoal Docente</t>
  </si>
  <si>
    <t>A120321 - DA - Núcleo de Formação ao Longo da Vida</t>
  </si>
  <si>
    <t>A120322 - DA - Núcleo de Programas Académicos Internacionais</t>
  </si>
  <si>
    <t>A1203301 - DA - Propinas de Licenciatura</t>
  </si>
  <si>
    <t>A1203302 - DA - Propinas de Mestrado</t>
  </si>
  <si>
    <t>A1203303 - DA - Propinas de Doutoramento</t>
  </si>
  <si>
    <t>A1203304 - DA - POS_Conhecimento- UMIC</t>
  </si>
  <si>
    <t>A1204301 - DERE - Centro de Saberes do Montijo</t>
  </si>
  <si>
    <t>A1204302 - DERE - Contrato Programa 2004-2007</t>
  </si>
  <si>
    <t>A1204303 - DERE - Contrato Programa FCT</t>
  </si>
  <si>
    <t>A1204304 - DERE - Programa FORAL</t>
  </si>
  <si>
    <t>A1204305 - DERE - Projecto Reequipamento Científico - Meto</t>
  </si>
  <si>
    <t>A1204306 - DERE - Protocolo Câmara Municipal de Viseu</t>
  </si>
  <si>
    <t>A1204307 - DERE - Centro de Saberes de Lagos</t>
  </si>
  <si>
    <t>A1204308 - DERE - Insucesso Escolar</t>
  </si>
  <si>
    <t>A1204309 - DERE - Programas Ocupacionais (SC)</t>
  </si>
  <si>
    <t>A120501 - DERE - Receitas e Despesas Gerais</t>
  </si>
  <si>
    <t>A120511 - DACI - Receitas e Despesas Gerais</t>
  </si>
  <si>
    <t>A120512 - DACI - Núcleo Cultural</t>
  </si>
  <si>
    <t>A120515 - DACI - Núcleo de Relações Internacionais</t>
  </si>
  <si>
    <t>A120521 - DEP - Receitas e Despesas Gerais</t>
  </si>
  <si>
    <t>A1205302 - DERE - Bolsas de Mobilidade UL</t>
  </si>
  <si>
    <t>A1205303 - DERE - Bolsas de Mobilidade Erasmus (ANSLV)</t>
  </si>
  <si>
    <t>A1205304 - DERE - Columbus 2005</t>
  </si>
  <si>
    <t>A1205305 - DERE - Congresso Internacional Flandres</t>
  </si>
  <si>
    <t>A1205306 - DERE - Convenção EUA - European University Asso</t>
  </si>
  <si>
    <t>A1205307 - DERE - Coro de Câmara</t>
  </si>
  <si>
    <t>A1205308 - DERE - Coro da UL</t>
  </si>
  <si>
    <t>A1205309 - DERE - Coro Infantil</t>
  </si>
  <si>
    <t>A1205310 - DERE - European Migration Dialogue</t>
  </si>
  <si>
    <t>A1205311 - DERE - FLAD - Fundação Luso-Americana</t>
  </si>
  <si>
    <t>A1205312 - DERE - Jean Monnet</t>
  </si>
  <si>
    <t>A1205313 - DERE - PNPOT - Protocolo com a DGOTDU</t>
  </si>
  <si>
    <t>A1205314 - DERE - Protocolo de Cooperação - Santander/BTA</t>
  </si>
  <si>
    <t>A1205315 - DERE - Santander - Aula Magna</t>
  </si>
  <si>
    <t>A1205316 - DERE - RAUI 2008</t>
  </si>
  <si>
    <t>A1205317 - DERE - Fundação Amadeu Dias</t>
  </si>
  <si>
    <t>A1205318 - DERE - CompaRes</t>
  </si>
  <si>
    <t>A1205321 - DERE - Propinas a alunos a Cabo Verde</t>
  </si>
  <si>
    <t>A1205322 - DERE - Hegel_Marx</t>
  </si>
  <si>
    <t>A1205323 - DERE - FATAL</t>
  </si>
  <si>
    <t>A1205324 - DERE - Projecto Piloto com INPI e IEP</t>
  </si>
  <si>
    <t>A1205325 - DERE - Fundação Portugal Telecom</t>
  </si>
  <si>
    <t>A1205326 - DERE - DEAN Conference</t>
  </si>
  <si>
    <t>A1205327 - DERE - Comemorações Centenário da UL</t>
  </si>
  <si>
    <t>A1205328 - DERE - UL Consciência Social</t>
  </si>
  <si>
    <t>A1205329 - DERE - Projecto UniverCidade</t>
  </si>
  <si>
    <t>A1205330 - DERE - Projecto MODEGOV</t>
  </si>
  <si>
    <t>A1205331 - DERE - FORGES</t>
  </si>
  <si>
    <t>A1205332 - DERE - UNICA</t>
  </si>
  <si>
    <t>A12061 - DD - Receitas e Despesas Gerais</t>
  </si>
  <si>
    <t>A12062 - DD - Núcleo de Arquivo</t>
  </si>
  <si>
    <t>A12063 - DD - Núcleo de Bibliotecas</t>
  </si>
  <si>
    <t>A13 - Fundo de Solidariedade</t>
  </si>
  <si>
    <t>A99 - Amortizações dos Serviços Centrais</t>
  </si>
  <si>
    <t>B0101 - III - Receitas e Despesas Gerais</t>
  </si>
  <si>
    <t>B010201 - III - Serviços</t>
  </si>
  <si>
    <t>B010202 - III - Apartamentos</t>
  </si>
  <si>
    <t>B010203 - III - Biblioteca</t>
  </si>
  <si>
    <t>B010204 - III - Contabilidade</t>
  </si>
  <si>
    <t>B010205 - III - Informática</t>
  </si>
  <si>
    <t>B010206 - III - Reprografia</t>
  </si>
  <si>
    <t>B010207 - III - Restaurante/BAR</t>
  </si>
  <si>
    <t>B010208 - III - Secretariado</t>
  </si>
  <si>
    <t>B010209 - III - Segurança</t>
  </si>
  <si>
    <t>B010210 - III - Serviço Externo</t>
  </si>
  <si>
    <t>B010211 - III - Telefónico</t>
  </si>
  <si>
    <t>B010212 - III - Manutençao do Edificio e Equipamentos</t>
  </si>
  <si>
    <t>B0201 - III - Centro de Álgebra (CAUL)</t>
  </si>
  <si>
    <t>B0202 - III - Centro de Estruturas Lineares e Combinat</t>
  </si>
  <si>
    <t>B0203 - III - Centro de Física Atómica (CFA)</t>
  </si>
  <si>
    <t>B0204 - III - Centro de Física da Matéria Condensada (</t>
  </si>
  <si>
    <t>B0205 - III - Centro de Física Nuclear (CFN)</t>
  </si>
  <si>
    <t>B0206 - III - Centro de Física Teórica e Computacional</t>
  </si>
  <si>
    <t>B0207 - III - Centro de Linguística (CLUL)</t>
  </si>
  <si>
    <t>B0208 - III - Centro de Matemáticae Aplicações Fundame</t>
  </si>
  <si>
    <t>B0209 - III - Grupo de Física-Matemática (GFM)</t>
  </si>
  <si>
    <t>B0301 - III - FCT - Reorganização do Complexo Interdis</t>
  </si>
  <si>
    <t>B0302 - III - Reequipamento do Centro</t>
  </si>
  <si>
    <t>B99 - III - Amortizações Complexo Interdisciplinar</t>
  </si>
  <si>
    <t>C010901 - MNHNC - Núcleo de Física</t>
  </si>
  <si>
    <t>C010902 - MNHNC - POC - Cultura</t>
  </si>
  <si>
    <t>C010903 - MNHNC - On The Instruments Trail-PTDC/HIS-HCT/09</t>
  </si>
  <si>
    <t>C010904 - MNHNC - Astronomia no Verão</t>
  </si>
  <si>
    <t>C010905 - MNHNC - Estudo do Gabinete de Física</t>
  </si>
  <si>
    <t>C010906 - MNHNC - Inquire Project</t>
  </si>
  <si>
    <t>C010907 - MNHNC - Bela Adormecida no Jardim</t>
  </si>
  <si>
    <t>D011001 - MNHNC - Ao Ritmo das Plantas</t>
  </si>
  <si>
    <t>D011002 - MNHNC - Aventura na Terra</t>
  </si>
  <si>
    <t>D011003 - MNHNC - Mudam os Climas Mudam as Vidas (Projecto</t>
  </si>
  <si>
    <t>D011004 - MNHNC - Arte Fossil</t>
  </si>
  <si>
    <t>D011005 - MNHNC - Dinobirds</t>
  </si>
  <si>
    <t>D011006 - MNHNC - Exposição "No tempo dos Mamutes"</t>
  </si>
  <si>
    <t>D011007 - MNHNC - Geologia no Verão</t>
  </si>
  <si>
    <t>D011008 - MNHNC - IPJ - Serviço de Voluntariado Europeu</t>
  </si>
  <si>
    <t>D011009 - MNHNC - TAGIS</t>
  </si>
  <si>
    <t>D011010 - MNHNC - Protocolo EPAL/UL</t>
  </si>
  <si>
    <t>D011011 - MNHNC - Projecto Biologia no Verão 2008</t>
  </si>
  <si>
    <t>D011012 - MNHNC - Biologia no Verão</t>
  </si>
  <si>
    <t>D011013 - MNHNC - Projecto "Sustenthabilidade"</t>
  </si>
  <si>
    <t>D011014 - MNHNC - Instalação de um Jardim Botanico em Famõ</t>
  </si>
  <si>
    <t>D011015 - MNHNC - Conservação e valorização da flora endém</t>
  </si>
  <si>
    <t>D011016 - MNHNC - Projecto Natural Europe</t>
  </si>
  <si>
    <t>D011017 - MNHNC - Projecto p/ realização de conteudos p/ u</t>
  </si>
  <si>
    <t>D011018 - MNHNC - Projecto p/ elaboração do " Atlas da Veg</t>
  </si>
  <si>
    <t>D011019 - MNHNC - LISUTypes 2011</t>
  </si>
  <si>
    <t>E010701 - MNHNC - Estrutura de Missão da Plataforma Contin</t>
  </si>
  <si>
    <t>E010702 - MNHNC - Instituto de Meteorologia</t>
  </si>
  <si>
    <t>E010703 - MNHNC - Instituto do Ambiente</t>
  </si>
  <si>
    <t>G001 - MNHNC - Conselho Consultivo</t>
  </si>
  <si>
    <t>G002 - MNHNC - Conselho Universitário</t>
  </si>
  <si>
    <t>G01201 - MNHNC - Receitas e Despesas Gerais</t>
  </si>
  <si>
    <t>G012021 - MNHNC - Área Financeira</t>
  </si>
  <si>
    <t>G012022 - MNHNC - Área de Recursos Humanos</t>
  </si>
  <si>
    <t>G012023 - MNHNC - Área de Obras e Instalações</t>
  </si>
  <si>
    <t>G01203 - MNHNC -Serviço Manutenção, Higiene, Segurança e</t>
  </si>
  <si>
    <t>G01204 - MNHNC -Serviço de Relações Externas, Comunicaçã</t>
  </si>
  <si>
    <t>G01205 - MNHNC -Sector de Gestão de Espaços</t>
  </si>
  <si>
    <t>G01206 - MNHNC - Exposições Permanentes, Temporárias e It</t>
  </si>
  <si>
    <t>G01207 - MNHNC - Departamento de Bibliotecas</t>
  </si>
  <si>
    <t>G01208 - MNHNC - Colecções e Acervos Históricos</t>
  </si>
  <si>
    <t>G01209 - MNHNC - Laboratórios e Oficinas Pedagógicas</t>
  </si>
  <si>
    <t>G01210 - MNHNC - Publicações e Merchandising</t>
  </si>
  <si>
    <t>G01211 - MNHNC - Cursos Livres, Conferencias, Colóquios e</t>
  </si>
  <si>
    <t>G01212 - MNHNC - Departamento de Ciências Exactas</t>
  </si>
  <si>
    <t>G01213 - MNHNC - Departamento de Comunicação e Imagem</t>
  </si>
  <si>
    <t>G01214 - MNHNC - Instituto Geofisico do Infante D. Luís (IGIDL)</t>
  </si>
  <si>
    <t>G01215 - MNHNC - Departamento de Educação e Animação</t>
  </si>
  <si>
    <t>G01216 - MNHNC - Departamento de Geologia/Mineralogia</t>
  </si>
  <si>
    <t>G01217 - MNHNC - Departamento de Zoologia/Antropologia</t>
  </si>
  <si>
    <t>G01218 - MNHNC - Departamento de Botânica</t>
  </si>
  <si>
    <t>G0130 - MNHNC - IEFP - Programas Ocup.</t>
  </si>
  <si>
    <t>G0131 - MNHNC - POAP - Programa. Ocup. Administração Pub</t>
  </si>
  <si>
    <t>G0132 - MNHNC - Protocolos, Acordos e Convénios</t>
  </si>
  <si>
    <t>G99 - MNHNC - Amortizações dos Espaços Comuns Núcleo d</t>
  </si>
  <si>
    <t>H01 - PIDDAC - Renovação dos Museus da Politécnica</t>
  </si>
  <si>
    <t>H02 - PIDDAC - Faculdade de Medicina - Remod Espaços de</t>
  </si>
  <si>
    <t>H03 - PIDDAC - UL - FBA: Convento de São Francisco</t>
  </si>
  <si>
    <t>H04 - PIDDAC - UL - FM: Instituto Ciencias Fisiológicas</t>
  </si>
  <si>
    <t>H05 - PIDDAC - UL - FBA: Remodelação convento de São Fr</t>
  </si>
  <si>
    <t>H06 - PIDDAC - UL - IBCP</t>
  </si>
  <si>
    <t>H07 - PIDDAC - UL - ICS</t>
  </si>
  <si>
    <t>H08 - PIDDAC - UL - F Farmácia - 2ª Fase</t>
  </si>
  <si>
    <t>H09 - PIDDAC - UL - Conservação de Edificios Históricos</t>
  </si>
  <si>
    <t>H10 - PIDDAC - UL-FBA: Oficinas Tecnológicas</t>
  </si>
  <si>
    <t>H11 - PIDDAC - UL-FBA: Adaptação Espaços Provisórios</t>
  </si>
  <si>
    <t>H12 - PIDDAC - UL- FL: Faculdade de Letras 2ª Fase</t>
  </si>
  <si>
    <t>H13 - PIDDAC - UL - Faculdade de Letras</t>
  </si>
  <si>
    <t>H14 - PIDDAC - UL - FL: Reab Edif Principal</t>
  </si>
  <si>
    <t>H15 - PIDDAC - UL - Faculdade de Direito</t>
  </si>
  <si>
    <t>H16 - PIDDAC - UL - FPCE</t>
  </si>
  <si>
    <t>H17 - PIDDAC - UL - Reitoria</t>
  </si>
  <si>
    <t>H18 - PIDDAC - UL - Museus da UL</t>
  </si>
  <si>
    <t>H19 - PIDDAC - UL - Fac Medicina Dentária</t>
  </si>
  <si>
    <t>H20 - PIDDAC - UL - Recuperação e Intervençao em Edific</t>
  </si>
  <si>
    <t>H21 - PIDDAC - UL - FMD 4814</t>
  </si>
  <si>
    <t>H22 - PIDDAC - UL - FL: 2ª Fase Ala Poente</t>
  </si>
  <si>
    <t>H23 - PIDDAC - UL - IOP</t>
  </si>
  <si>
    <t>H99 - PIDDAC - Amortizações dos Projectos PIDDAC</t>
  </si>
  <si>
    <t>I00000 - IOP - Receitas e Despesas Gerais</t>
  </si>
  <si>
    <t>I10000 - IOP - Orgão de Direcção</t>
  </si>
  <si>
    <t>I10001 - IOP - Director</t>
  </si>
  <si>
    <t>I20000 - IOP - Serviço de Orientação e Apoio Psic</t>
  </si>
  <si>
    <t>I200000 - IOP - Formação e Cooperação Nacional</t>
  </si>
  <si>
    <t>I200001 - IOP - Seminários</t>
  </si>
  <si>
    <t>I20001 - IOP - Aconselhamento de Carreira</t>
  </si>
  <si>
    <t>I20002 - IOP - Divulgação e Intercambio Internacional</t>
  </si>
  <si>
    <t>I30000 - IOP - Serv de Biblioteca e Arquivo Tecnico</t>
  </si>
  <si>
    <t>I30001 - IOP - Investigação e Desenvolvimento</t>
  </si>
  <si>
    <t>I30002 - IOP - Biblioteca Doc. e Arquivo Técnico</t>
  </si>
  <si>
    <t>I40000 - IOP - Serviços Administrativos</t>
  </si>
  <si>
    <t>I40001 - IOP - Serviços Adm Fin.e Patrimoniais</t>
  </si>
  <si>
    <t>I50000 - IOP - Estágios</t>
  </si>
  <si>
    <t>I99 - IOP - Amortizações do IOP</t>
  </si>
  <si>
    <t>J10000 - IDL - Orgão de Direcção</t>
  </si>
  <si>
    <t>J10001 - IDL - Director</t>
  </si>
  <si>
    <t>J20001 - IDL - Pessoal</t>
  </si>
  <si>
    <t>J200021 - IDL - Projecto "Prémio Gulbenkian da Marta Ner</t>
  </si>
  <si>
    <t>J2000210 - IDL - Projecto " Prémio Gulbekian de Ana Bastos"</t>
  </si>
  <si>
    <t>J2000211 - IDL - iPlus - PTDC/CTE-GIX/122232/2010</t>
  </si>
  <si>
    <t>J2000212 - IDL - Fluhyd -  PTDC/MAR/118443/2010</t>
  </si>
  <si>
    <t>J2000213 - IDL - Inspire -  PTDC/CTE-GIX/122262/2010</t>
  </si>
  <si>
    <t>J2000214 - IDL - Impacto -  PTDC/CTE-GIX/117298/2010</t>
  </si>
  <si>
    <t>J2000215 - IDL - CM Cascais - "Avaliação do Riscos de Tsunami, zonagem sísmica e avaliação sísmica do concelho de Cascais".</t>
  </si>
  <si>
    <t>J200022 - IDL - Projecto "Coastal Inundation Risk Map"</t>
  </si>
  <si>
    <t>J200023 - IDL - Projecto MIRROR</t>
  </si>
  <si>
    <t>J200024 - IDL - Alterações temporais na variaçao do níve</t>
  </si>
  <si>
    <t>J200025 - IDL - Protocolo GALP</t>
  </si>
  <si>
    <t>J200026 - IDL - Mecenato GALP</t>
  </si>
  <si>
    <t>J200027 - IDL - CECAC</t>
  </si>
  <si>
    <t>J200028 - IDL - Convénio Instituto Nac.Geofísica e Vulca</t>
  </si>
  <si>
    <t>J200029 - IDL - Cooperação Cientifica do Brasil</t>
  </si>
  <si>
    <t>J200030 - IDL -PEST-OE/CTE/LA0019/2011 Projecto Estratégico</t>
  </si>
  <si>
    <t>J200031 - IDL - Congresso DAMES</t>
  </si>
  <si>
    <t>J200032 - IDL - Congresso Geomod 2010</t>
  </si>
  <si>
    <t>J20004 - IDL - Reuniões Científicas</t>
  </si>
  <si>
    <t>J30000 - IDL - Custos Comuns do IDL</t>
  </si>
  <si>
    <t>J40000 - IDL - Financiamento Plurianual</t>
  </si>
  <si>
    <t>J99 - IDL - Amortizações do IDL</t>
  </si>
  <si>
    <t>Local e Objectivo da Deslocação</t>
  </si>
  <si>
    <t xml:space="preserve">             Reitoria</t>
  </si>
  <si>
    <t>Ministério da Educação e Ciência</t>
  </si>
  <si>
    <t>a)</t>
  </si>
  <si>
    <t>Universidade de Lisboa</t>
  </si>
  <si>
    <t>b)</t>
  </si>
  <si>
    <t>Reitoria da Universidade de Lisboa</t>
  </si>
  <si>
    <t>C.C.</t>
  </si>
  <si>
    <t>Boletim Itinerário Relativo ao Mês de</t>
  </si>
  <si>
    <t>ANO</t>
  </si>
  <si>
    <t>Nome do Funcionário</t>
  </si>
  <si>
    <t>Categoria</t>
  </si>
  <si>
    <t>Residência Oficial</t>
  </si>
  <si>
    <t>Dias do Mês</t>
  </si>
  <si>
    <t>Serviço efectuado com direito a ajudas de custo</t>
  </si>
  <si>
    <t>Localidades onde foi prestado serviço</t>
  </si>
  <si>
    <t>Inicio ou continuação do serviço</t>
  </si>
  <si>
    <t>Regresso</t>
  </si>
  <si>
    <t>Observações</t>
  </si>
  <si>
    <t>Dia</t>
  </si>
  <si>
    <t>Hora</t>
  </si>
  <si>
    <t>RESUMO</t>
  </si>
  <si>
    <t xml:space="preserve">Completas </t>
  </si>
  <si>
    <t>Importância Diária</t>
  </si>
  <si>
    <t>Importância Total</t>
  </si>
  <si>
    <t>dias a 100%</t>
  </si>
  <si>
    <t>Reduzidas</t>
  </si>
  <si>
    <t>dias a 75%</t>
  </si>
  <si>
    <t>dias a 70%</t>
  </si>
  <si>
    <t>dias a 50%</t>
  </si>
  <si>
    <t>dias a 30%</t>
  </si>
  <si>
    <t>dias a 25%</t>
  </si>
  <si>
    <t>Deduções</t>
  </si>
  <si>
    <t>dias de subsídio de refeição</t>
  </si>
  <si>
    <t>Outras</t>
  </si>
  <si>
    <t>------</t>
  </si>
  <si>
    <t>TOTAL a receber</t>
  </si>
  <si>
    <t>ITINERÁRIO</t>
  </si>
  <si>
    <t>(Entre localidades a distância superior a 5Km da residência oficial em que se teve de utilizar via ordinária)</t>
  </si>
  <si>
    <t>Número de quilómetros em estrada ordinária além de 5 Km da residência oficial</t>
  </si>
  <si>
    <t>Localidades entre as quais de efectuou a marcha</t>
  </si>
  <si>
    <t>A pé</t>
  </si>
  <si>
    <t>Em carreira de serviço público</t>
  </si>
  <si>
    <t>em automóvel</t>
  </si>
  <si>
    <t>Número de requisição (para o caso do serviço em ligação com transporte requisitado)</t>
  </si>
  <si>
    <t>Pagas pelo funcionário</t>
  </si>
  <si>
    <t>de aluguer</t>
  </si>
  <si>
    <t>do próprio</t>
  </si>
  <si>
    <t>1 Funcionário</t>
  </si>
  <si>
    <t>2 funcionários</t>
  </si>
  <si>
    <t>3 ou mais funcionários</t>
  </si>
  <si>
    <t>SOMA ………………………….</t>
  </si>
  <si>
    <t>……………</t>
  </si>
  <si>
    <t xml:space="preserve">Quilómetros </t>
  </si>
  <si>
    <t xml:space="preserve">Abono Unitário </t>
  </si>
  <si>
    <t>Total</t>
  </si>
  <si>
    <t>Despesas de deslocação, subsidios de viagem e de marcha</t>
  </si>
  <si>
    <t>………………………………………</t>
  </si>
  <si>
    <t>Em carreira de serviço público …………….</t>
  </si>
  <si>
    <t xml:space="preserve">        1 Funcionário </t>
  </si>
  <si>
    <t>Aluguer</t>
  </si>
  <si>
    <t xml:space="preserve">        2 Funcionário </t>
  </si>
  <si>
    <t>Automóvel</t>
  </si>
  <si>
    <t xml:space="preserve">        3 ou mais func</t>
  </si>
  <si>
    <t>do próprio …………………</t>
  </si>
  <si>
    <t>Soma …………………………………………………</t>
  </si>
  <si>
    <t>Transportes pagos pelo Funcionário, conforme documentos juntos …………………………………………….</t>
  </si>
  <si>
    <t>de</t>
  </si>
  <si>
    <t>(Assinatura do servidor do Estado)</t>
  </si>
  <si>
    <t>Nota. - Este boletim é preenchido em duplicado, devendo o original ser enviado com a folha à respectiva repartição da D.G.C.P.</t>
  </si>
  <si>
    <t>Transportes</t>
  </si>
  <si>
    <t>Transporte</t>
  </si>
  <si>
    <t>Aéreo</t>
  </si>
  <si>
    <t>Colectivo de Serviço Público</t>
  </si>
  <si>
    <t>Situações Excepcionais</t>
  </si>
  <si>
    <t>Automóvel de aluguer</t>
  </si>
  <si>
    <t>Viatura Própria</t>
  </si>
  <si>
    <t>Por indisponibilidade de recursos internos</t>
  </si>
  <si>
    <t>Inexistência de serviço público de transportes</t>
  </si>
  <si>
    <t>Transportes Públicos com horários incompatíveis</t>
  </si>
  <si>
    <t>Conveniência do Serviço</t>
  </si>
  <si>
    <t>Outras situações</t>
  </si>
  <si>
    <t>Fornecedor do serviço:</t>
  </si>
  <si>
    <t>NIF:</t>
  </si>
  <si>
    <t>Nome:</t>
  </si>
  <si>
    <t>Subsidio de Transporte:</t>
  </si>
  <si>
    <t>Justificar:</t>
  </si>
  <si>
    <t>Matricula</t>
  </si>
  <si>
    <t>Custo do aluguer:</t>
  </si>
  <si>
    <t>Custo do transporte:</t>
  </si>
  <si>
    <t>Total de Encargos com transportes ou viatura própria</t>
  </si>
  <si>
    <r>
      <t xml:space="preserve">Alojamento e Refeições  </t>
    </r>
    <r>
      <rPr>
        <sz val="8"/>
        <rFont val="Franklin Gothic Book"/>
        <family val="2"/>
      </rPr>
      <t>(só para o caso dos regimes "</t>
    </r>
    <r>
      <rPr>
        <i/>
        <sz val="8"/>
        <rFont val="Franklin Gothic Book"/>
        <family val="2"/>
      </rPr>
      <t>No País 50%</t>
    </r>
    <r>
      <rPr>
        <sz val="8"/>
        <rFont val="Franklin Gothic Book"/>
        <family val="2"/>
      </rPr>
      <t>" ou "</t>
    </r>
    <r>
      <rPr>
        <i/>
        <sz val="8"/>
        <rFont val="Franklin Gothic Book"/>
        <family val="2"/>
      </rPr>
      <t>No Estrangeiro 70%</t>
    </r>
    <r>
      <rPr>
        <sz val="8"/>
        <rFont val="Franklin Gothic Book"/>
        <family val="2"/>
      </rPr>
      <t xml:space="preserve">", que </t>
    </r>
    <r>
      <rPr>
        <u val="single"/>
        <sz val="8"/>
        <rFont val="Franklin Gothic Book"/>
        <family val="2"/>
      </rPr>
      <t>só existem</t>
    </r>
    <r>
      <rPr>
        <sz val="8"/>
        <rFont val="Franklin Gothic Book"/>
        <family val="2"/>
      </rPr>
      <t xml:space="preserve"> para se poder incluir Alojamento)</t>
    </r>
  </si>
  <si>
    <t>Custo do alojamento:</t>
  </si>
  <si>
    <t>Tem refeições incluidas (S/N):</t>
  </si>
  <si>
    <t>Tem Alojamento incluido? (S/N):</t>
  </si>
  <si>
    <t>Se, sim:</t>
  </si>
  <si>
    <t>Almoços:</t>
  </si>
  <si>
    <t>Jantares:</t>
  </si>
  <si>
    <t>Total de Encargos com Alojamento e Refeições</t>
  </si>
  <si>
    <t>Custo da inscrição:</t>
  </si>
  <si>
    <t>Total de Outras Despesas</t>
  </si>
  <si>
    <r>
      <t>Pretende obter Adiantamento</t>
    </r>
    <r>
      <rPr>
        <sz val="10"/>
        <rFont val="Franklin Gothic Book"/>
        <family val="2"/>
      </rPr>
      <t xml:space="preserve"> sobre o valor de ajudas de custo? (S/N):</t>
    </r>
  </si>
  <si>
    <t>Previsão do Total do Encargo com o Pedido de Deslocação:</t>
  </si>
  <si>
    <t>Valor de Adiantamento:</t>
  </si>
  <si>
    <t>Despacho do(a) Dirigente Máximo(a)*:</t>
  </si>
  <si>
    <t>*Administrador para Pedidos de Deslocação em Território Nacional/ Sr. Reitor para Pedidos de Deslocação ao Estrangeiro</t>
  </si>
  <si>
    <t>1649 - 004 Lisboa, PORTUGAL</t>
  </si>
  <si>
    <r>
      <t>Data Emissão deste pedido de deslocação</t>
    </r>
    <r>
      <rPr>
        <sz val="10"/>
        <rFont val="Franklin Gothic Book"/>
        <family val="2"/>
      </rPr>
      <t>(formato aaaa-mm-dd)</t>
    </r>
    <r>
      <rPr>
        <i/>
        <sz val="10"/>
        <rFont val="Franklin Gothic Book"/>
        <family val="2"/>
      </rPr>
      <t>:</t>
    </r>
  </si>
  <si>
    <t>N</t>
  </si>
  <si>
    <t>O Beneficiário declara que forneceu todos os elementos necessários para a análise e aprovação do pedido de deslocação</t>
  </si>
  <si>
    <t>Bolseiro? (S/N)</t>
  </si>
  <si>
    <t>*Caso não para reembolso;</t>
  </si>
  <si>
    <t>Fornecedor do serviço*:</t>
  </si>
  <si>
    <t>NIB do Beneficário para efeito de adiant. Ajuda de Custo:</t>
  </si>
  <si>
    <t>N.º Reg. adicional:</t>
  </si>
  <si>
    <t>Deslocações por dias sucessivos (*)</t>
  </si>
  <si>
    <t>Até às 13h</t>
  </si>
  <si>
    <t>Depois das 13:00 horas e até às 21:00 horas</t>
  </si>
  <si>
    <t>depois das 21:00 Horas</t>
  </si>
  <si>
    <t>Dia de Partida</t>
  </si>
  <si>
    <t>Dia de Regresso</t>
  </si>
  <si>
    <t>Depois das 13:00 horas e até às 20:00 horas</t>
  </si>
  <si>
    <t>Depois das 20:00 Horas</t>
  </si>
  <si>
    <t>Restantes dias</t>
  </si>
  <si>
    <t>-</t>
  </si>
  <si>
    <t>Se a deslocação abranger, ainda que parcialmente, o periodo compreendido entre as 13:00 e as 14:00 Horas</t>
  </si>
  <si>
    <t>Se a deslocação abranger, ainda que parcialmente o periodo compreendido entre as 20:00 e as 21:00 horas</t>
  </si>
  <si>
    <t>Se a deslocação implicar alojamento</t>
  </si>
  <si>
    <t>Deslocações Diárias (percentagem da ajuda de custo diária)</t>
  </si>
  <si>
    <t>J2000224 - IDL- Protocolo Tese</t>
  </si>
  <si>
    <t>J2000219 - IDL - Magic - Ifremer</t>
  </si>
  <si>
    <t>Trabalho Laboratorial</t>
  </si>
  <si>
    <t>J2000219</t>
  </si>
  <si>
    <t xml:space="preserve">Univ. Lisboa, em </t>
  </si>
  <si>
    <t>A</t>
  </si>
  <si>
    <t>Serviços Centrais</t>
  </si>
  <si>
    <t>A00</t>
  </si>
  <si>
    <t>Custos Comuns dos Serviços Centrais</t>
  </si>
  <si>
    <t>A01</t>
  </si>
  <si>
    <t>Serviços Centrais - Receitas e Despesas Gerais</t>
  </si>
  <si>
    <t>A02</t>
  </si>
  <si>
    <t>Direção</t>
  </si>
  <si>
    <t>A0201</t>
  </si>
  <si>
    <t>Equipa Reitoral</t>
  </si>
  <si>
    <t>A0202</t>
  </si>
  <si>
    <t>Administrador</t>
  </si>
  <si>
    <t>A0203</t>
  </si>
  <si>
    <t>Diretores Executivos</t>
  </si>
  <si>
    <t>A03</t>
  </si>
  <si>
    <t>Gabinete de Apoio</t>
  </si>
  <si>
    <t>A04</t>
  </si>
  <si>
    <t>Gabinete Jurídico</t>
  </si>
  <si>
    <t>A05</t>
  </si>
  <si>
    <t>Gabinete de Auditoria Interna</t>
  </si>
  <si>
    <t>A06</t>
  </si>
  <si>
    <t>Gabinete de Estudos e Planeamento</t>
  </si>
  <si>
    <t>A07</t>
  </si>
  <si>
    <t>Gabinete de Controlo de Gestão</t>
  </si>
  <si>
    <t>A08</t>
  </si>
  <si>
    <t>Gabinete de avaliação e Garantia da Qualidade</t>
  </si>
  <si>
    <t>A0800</t>
  </si>
  <si>
    <t>Custos comuns do Gabinete de avaliação e Garantia da Qualidade</t>
  </si>
  <si>
    <t>A0801</t>
  </si>
  <si>
    <t>Núcleo de Avaliação</t>
  </si>
  <si>
    <t>A0802</t>
  </si>
  <si>
    <t>Núcleo de Acreditação</t>
  </si>
  <si>
    <t>A09</t>
  </si>
  <si>
    <t>Departamento de Assuntos Académicos</t>
  </si>
  <si>
    <t>A0900</t>
  </si>
  <si>
    <t>Custos comuns do Departamento de Assuntos Académicos</t>
  </si>
  <si>
    <t>A0901</t>
  </si>
  <si>
    <t>Área de Provas Académicas</t>
  </si>
  <si>
    <t>A09011</t>
  </si>
  <si>
    <t>Núcleo de Provas Académicas</t>
  </si>
  <si>
    <t>A09012</t>
  </si>
  <si>
    <t>Núcleo de Concursos  de pessoal Docente e Investigador</t>
  </si>
  <si>
    <t>A0902</t>
  </si>
  <si>
    <t>Área de Estudantes e certificação Académica</t>
  </si>
  <si>
    <t>A0903</t>
  </si>
  <si>
    <t>Núcleo de Formação ao Longo da Vida</t>
  </si>
  <si>
    <t>A10</t>
  </si>
  <si>
    <t>Departamento de Relações Externas e Internacionais</t>
  </si>
  <si>
    <t>A1000</t>
  </si>
  <si>
    <t>Custos comuns de Departamento de Relações Externas e Internacionais</t>
  </si>
  <si>
    <t>A1001</t>
  </si>
  <si>
    <t>Núcleo de Comunicação</t>
  </si>
  <si>
    <t>A1002</t>
  </si>
  <si>
    <t>Núcleo de Programação Cultural e Ligação à Sociedade</t>
  </si>
  <si>
    <t>A1003</t>
  </si>
  <si>
    <t>Núcleo de Mobilidade</t>
  </si>
  <si>
    <t>A1004</t>
  </si>
  <si>
    <t>Núcleo de Relações Institucionais</t>
  </si>
  <si>
    <t>A1005</t>
  </si>
  <si>
    <t>Loja</t>
  </si>
  <si>
    <t>A11</t>
  </si>
  <si>
    <t>Área de Documentação, Arquivo e Expediente</t>
  </si>
  <si>
    <t>A1101</t>
  </si>
  <si>
    <t>Núcleo de Documentação</t>
  </si>
  <si>
    <t>A1102</t>
  </si>
  <si>
    <t>Núcleo de Arquivo e Expediente</t>
  </si>
  <si>
    <t>A12</t>
  </si>
  <si>
    <t>Gabinete de Projetos, Empreendorismo e Transferência de Conhecimentos</t>
  </si>
  <si>
    <t>A13</t>
  </si>
  <si>
    <t>Departamento de Recursos Humanos</t>
  </si>
  <si>
    <t>A1300</t>
  </si>
  <si>
    <t>Custos comuns do Departamento de Recursos Humanos</t>
  </si>
  <si>
    <t>A1301</t>
  </si>
  <si>
    <t>Núcleo de Avaliação e Formação de PND e Não Investigador</t>
  </si>
  <si>
    <t>A1302</t>
  </si>
  <si>
    <t>Núcleo de Contrataçãoe Remunerações</t>
  </si>
  <si>
    <t>A14</t>
  </si>
  <si>
    <t>Departamento Financeiro</t>
  </si>
  <si>
    <t>A1400</t>
  </si>
  <si>
    <t>Custos comuns do Departamento Financeiro</t>
  </si>
  <si>
    <t>A1401</t>
  </si>
  <si>
    <t>Área de Orçamento</t>
  </si>
  <si>
    <t>A1402</t>
  </si>
  <si>
    <t>Área Contabilistica</t>
  </si>
  <si>
    <t>A140201</t>
  </si>
  <si>
    <t>Núcleo de Contabilidade</t>
  </si>
  <si>
    <t>A140202</t>
  </si>
  <si>
    <t>Núcleo de Tesouraria</t>
  </si>
  <si>
    <t>A1403</t>
  </si>
  <si>
    <t>Área de consolidação, Controlo e Prestação de Contas</t>
  </si>
  <si>
    <t>A15</t>
  </si>
  <si>
    <t>Departamento de Património e Compras</t>
  </si>
  <si>
    <t>A1500</t>
  </si>
  <si>
    <t>Custos Comuns do Departamento de Património e Compras</t>
  </si>
  <si>
    <t>A1501</t>
  </si>
  <si>
    <t>Área de Manutenção e Gestão de Instalações</t>
  </si>
  <si>
    <t>A1502</t>
  </si>
  <si>
    <t>Área de Sustentabilidade</t>
  </si>
  <si>
    <t>A1503</t>
  </si>
  <si>
    <t>Área do Edificado</t>
  </si>
  <si>
    <t>A1504</t>
  </si>
  <si>
    <t>Área de Compras e Aprovisionamento</t>
  </si>
  <si>
    <t>A16</t>
  </si>
  <si>
    <t>Departamento de Informática</t>
  </si>
  <si>
    <t>A1600</t>
  </si>
  <si>
    <t>Custos Comuns do Departamento de Informática</t>
  </si>
  <si>
    <t>A1601</t>
  </si>
  <si>
    <t>Área de Aplicações e Sistemas de Informação</t>
  </si>
  <si>
    <t>A160101</t>
  </si>
  <si>
    <t>Núcleo de Gestão de SI</t>
  </si>
  <si>
    <t>A160102</t>
  </si>
  <si>
    <t>Núcleo de desenvolvimento de Software</t>
  </si>
  <si>
    <t>A1602</t>
  </si>
  <si>
    <t>Área de Apoio Informático</t>
  </si>
  <si>
    <t>A1603</t>
  </si>
  <si>
    <t>Núcleo de Administração de Sistemas</t>
  </si>
  <si>
    <t>A1604</t>
  </si>
  <si>
    <t>Núcleo de Infraestruturas e Telecomunicações</t>
  </si>
  <si>
    <t>A17</t>
  </si>
  <si>
    <t>Estádio EUL - Atendimento</t>
  </si>
  <si>
    <t>A18</t>
  </si>
  <si>
    <t>Área de Museus</t>
  </si>
  <si>
    <t>A19</t>
  </si>
  <si>
    <t>Vazio</t>
  </si>
  <si>
    <t>A20</t>
  </si>
  <si>
    <t>Projetos Serviços Centrais</t>
  </si>
  <si>
    <t>A2001</t>
  </si>
  <si>
    <t>Programa Ciência FCT</t>
  </si>
  <si>
    <t>A2002</t>
  </si>
  <si>
    <t>Programa Wellcome II</t>
  </si>
  <si>
    <t>A2003</t>
  </si>
  <si>
    <t>Projeto SAMA III</t>
  </si>
  <si>
    <t>A2004</t>
  </si>
  <si>
    <t>Programa Erasmus</t>
  </si>
  <si>
    <t>A2005</t>
  </si>
  <si>
    <t>Projeto MARS</t>
  </si>
  <si>
    <t>A2006</t>
  </si>
  <si>
    <t>Projeto EMEL</t>
  </si>
  <si>
    <t>A2007</t>
  </si>
  <si>
    <t>Protocolo Assembleia da República</t>
  </si>
  <si>
    <t>A2008</t>
  </si>
  <si>
    <t>Projeto LisbonLiving+EIT-KIC/IVE/0051/2013</t>
  </si>
  <si>
    <t>A2009</t>
  </si>
  <si>
    <t>Bolsas Cabo Verde</t>
  </si>
  <si>
    <t>A99</t>
  </si>
  <si>
    <t>Amortizações dos Serviços Centrais</t>
  </si>
  <si>
    <t>B</t>
  </si>
  <si>
    <t>Instituto de Investigação Interdisciplinar</t>
  </si>
  <si>
    <t>B01</t>
  </si>
  <si>
    <t>III - Receitas e Despesas Gerais</t>
  </si>
  <si>
    <t>B02</t>
  </si>
  <si>
    <t>III - Apartamentos</t>
  </si>
  <si>
    <t>B03</t>
  </si>
  <si>
    <t>III - Biblioteca</t>
  </si>
  <si>
    <t>B04</t>
  </si>
  <si>
    <t>III - Restaurante/BAR</t>
  </si>
  <si>
    <t>B05</t>
  </si>
  <si>
    <t>III - Manutençao do Edificio e Equipamento</t>
  </si>
  <si>
    <t>B99</t>
  </si>
  <si>
    <t>III - Amortizações Complexo Interdisciplinar</t>
  </si>
  <si>
    <t>C</t>
  </si>
  <si>
    <t>Museus da Universidade de Lisboa</t>
  </si>
  <si>
    <t>C01</t>
  </si>
  <si>
    <t>MUL - Receitas e Despesas Gerais</t>
  </si>
  <si>
    <t>C02</t>
  </si>
  <si>
    <t>MUL - Visitantes e Público</t>
  </si>
  <si>
    <t>C03</t>
  </si>
  <si>
    <t>MUL - Exposições e Eventos</t>
  </si>
  <si>
    <t>C04</t>
  </si>
  <si>
    <t>MUL - Educação e Animação Cultural</t>
  </si>
  <si>
    <t>C05</t>
  </si>
  <si>
    <t>MUL - Jardim Botânico</t>
  </si>
  <si>
    <t>C06</t>
  </si>
  <si>
    <t>MUL - Borboletário</t>
  </si>
  <si>
    <t>C07</t>
  </si>
  <si>
    <t>MUL - Comunicação e Imagem</t>
  </si>
  <si>
    <t>C08</t>
  </si>
  <si>
    <t>MUL - Investigação e Coleções</t>
  </si>
  <si>
    <t>C09</t>
  </si>
  <si>
    <t>MUL - Documentação</t>
  </si>
  <si>
    <t>C10</t>
  </si>
  <si>
    <t>MUL - Projetos</t>
  </si>
  <si>
    <t>C1001</t>
  </si>
  <si>
    <t>MUL - Bela Adormecida no Jardim</t>
  </si>
  <si>
    <t>C1002</t>
  </si>
  <si>
    <t>MUL - Atlas das Plantas do Sudoeste</t>
  </si>
  <si>
    <t>C1003</t>
  </si>
  <si>
    <t>MUL - LISUTypes 2011</t>
  </si>
  <si>
    <t>C1004</t>
  </si>
  <si>
    <t>MUL - Millennium Seed Bank (MSB)</t>
  </si>
  <si>
    <t>C1005</t>
  </si>
  <si>
    <t>MUL - ZOOM (Exposição do MNHNC)</t>
  </si>
  <si>
    <t>C1006</t>
  </si>
  <si>
    <t>MUL - À Descoberta no Museu: Construir Ciência</t>
  </si>
  <si>
    <t>C1007</t>
  </si>
  <si>
    <t>MUL - Simetrias da Calçada Portuguesa</t>
  </si>
  <si>
    <t>C1008</t>
  </si>
  <si>
    <t>MUL - Ilhas Afortunadas</t>
  </si>
  <si>
    <t>C1009</t>
  </si>
  <si>
    <t>MUL - Projeto Brioatlas</t>
  </si>
  <si>
    <t>C1010</t>
  </si>
  <si>
    <t>MUL - Projecto TECHNO / AESOP</t>
  </si>
  <si>
    <t>C11</t>
  </si>
  <si>
    <t>MUL - Programas Ocupacionais IEFP</t>
  </si>
  <si>
    <t>C12</t>
  </si>
  <si>
    <t>MUL - Instituto Geofísico Infante Dom Luis</t>
  </si>
  <si>
    <t>C13</t>
  </si>
  <si>
    <t>MUL - Planetário</t>
  </si>
  <si>
    <t>C14</t>
  </si>
  <si>
    <t>MUL - Observatório Astronómico</t>
  </si>
  <si>
    <t>C15</t>
  </si>
  <si>
    <t>MUL - Picadeiro</t>
  </si>
  <si>
    <t>C16</t>
  </si>
  <si>
    <t>Manutençao do Edificio e Equipamento</t>
  </si>
  <si>
    <t>C17</t>
  </si>
  <si>
    <t>MUL - Loja do Museu</t>
  </si>
  <si>
    <t>C99</t>
  </si>
  <si>
    <t>Amortizações dos Museus da UL</t>
  </si>
  <si>
    <t>D</t>
  </si>
  <si>
    <t>Palácio Centeno</t>
  </si>
  <si>
    <t>D01</t>
  </si>
  <si>
    <t>Receitas e Despesas Gerais</t>
  </si>
  <si>
    <t>D02</t>
  </si>
  <si>
    <t>D99</t>
  </si>
  <si>
    <t>Amortizações do Museu Nacional de História</t>
  </si>
  <si>
    <t>E</t>
  </si>
  <si>
    <t>PIDDAC - Projectos</t>
  </si>
  <si>
    <t>E01</t>
  </si>
  <si>
    <t>PIDDAC - UL - Faculdade de Medicina</t>
  </si>
  <si>
    <t>E02</t>
  </si>
  <si>
    <t>PIDDAC - UL - FBA: Convento de São Francisco</t>
  </si>
  <si>
    <t>E03</t>
  </si>
  <si>
    <t>PIDDAC - UL - FM: Instituto Ciencias Fis.</t>
  </si>
  <si>
    <t>E04</t>
  </si>
  <si>
    <t>PIDDAC - UL - IBCP</t>
  </si>
  <si>
    <t>E05</t>
  </si>
  <si>
    <t>PIDDAC - UL - ICS</t>
  </si>
  <si>
    <t>E06</t>
  </si>
  <si>
    <t>PIDDAC - UL - F Farmácia</t>
  </si>
  <si>
    <t>E07</t>
  </si>
  <si>
    <t>PIDDAC - UL - Conservação de Edificios H</t>
  </si>
  <si>
    <t>E08</t>
  </si>
  <si>
    <t>PIDDAC - UL- FL: Faculdade de Letras</t>
  </si>
  <si>
    <t>E09</t>
  </si>
  <si>
    <t>PIDDAC - UL - Faculdade de Direito</t>
  </si>
  <si>
    <t>E10</t>
  </si>
  <si>
    <t>PIDDAC - UL - FPCE</t>
  </si>
  <si>
    <t>E11</t>
  </si>
  <si>
    <t>PIDDAC - UL - Reitoria</t>
  </si>
  <si>
    <t>E12</t>
  </si>
  <si>
    <t>PIDDAC - UL - Museus da UL</t>
  </si>
  <si>
    <t>E13</t>
  </si>
  <si>
    <t>PIDDAC - UL - Fac Medicina Dentária</t>
  </si>
  <si>
    <t>E14</t>
  </si>
  <si>
    <t>PIDDAC - UL - Recuperação e Intervençao</t>
  </si>
  <si>
    <t>E15</t>
  </si>
  <si>
    <t>PIDDAC - UL - FMD</t>
  </si>
  <si>
    <t>E16</t>
  </si>
  <si>
    <t>PIDDAC - UL - IOP</t>
  </si>
  <si>
    <t>E17</t>
  </si>
  <si>
    <t>PIDDAC - Amortizações dos Projectos</t>
  </si>
  <si>
    <t>E18</t>
  </si>
  <si>
    <t>PIDDAC - UL - Revitalização do Palácio Burnay</t>
  </si>
  <si>
    <t>F</t>
  </si>
  <si>
    <t>Instituto Confucio</t>
  </si>
  <si>
    <t>F01</t>
  </si>
  <si>
    <t>IC - Receitas e Despesas Gerais</t>
  </si>
  <si>
    <t>I</t>
  </si>
  <si>
    <t>Instituto de Orientação Profissional</t>
  </si>
  <si>
    <t>I01</t>
  </si>
  <si>
    <t>IOP - Receitas e Despesas Gerais</t>
  </si>
  <si>
    <t>I02</t>
  </si>
  <si>
    <t>IOP - Director</t>
  </si>
  <si>
    <t>I03</t>
  </si>
  <si>
    <t>IOP - Serviço de Orientação e Apoio Psic</t>
  </si>
  <si>
    <t>I04</t>
  </si>
  <si>
    <t>IOP - Formação e Cooperação Nacional</t>
  </si>
  <si>
    <t>I05</t>
  </si>
  <si>
    <t>IOP - Seminários</t>
  </si>
  <si>
    <t>I06</t>
  </si>
  <si>
    <t>IOP - Aconselhamento de Carreira</t>
  </si>
  <si>
    <t>I07</t>
  </si>
  <si>
    <t>IOP - Divulgação e Intercambio Internacial</t>
  </si>
  <si>
    <t>I08</t>
  </si>
  <si>
    <t>IOP - Serv de Biblioteca e Arquivo Tecnico</t>
  </si>
  <si>
    <t>I09</t>
  </si>
  <si>
    <t>IOP - Investigação e Desenvolvimento</t>
  </si>
  <si>
    <t>I10</t>
  </si>
  <si>
    <t>IOP - Biblioteca Doc. e Arquivo Técnico</t>
  </si>
  <si>
    <t>I11</t>
  </si>
  <si>
    <t>IOP - Serviços Administrativos</t>
  </si>
  <si>
    <t>I12</t>
  </si>
  <si>
    <t>IOP - Estágios</t>
  </si>
  <si>
    <t>I99</t>
  </si>
  <si>
    <t>IOP - Amortizações do IOP</t>
  </si>
  <si>
    <t>J</t>
  </si>
  <si>
    <t>IDL</t>
  </si>
  <si>
    <t>J10000</t>
  </si>
  <si>
    <t>IDL - Orgão de Direcção</t>
  </si>
  <si>
    <t>J10001</t>
  </si>
  <si>
    <t>IDL - Director</t>
  </si>
  <si>
    <t>J20000</t>
  </si>
  <si>
    <t>IDL - Laboratório Associado</t>
  </si>
  <si>
    <t>J20001</t>
  </si>
  <si>
    <t>IDL - Pessoal</t>
  </si>
  <si>
    <t>J20002</t>
  </si>
  <si>
    <t>IDL - Projectos</t>
  </si>
  <si>
    <t>J2000201</t>
  </si>
  <si>
    <t>IDL - Projecto "Prémio Gulbenkian da Mar</t>
  </si>
  <si>
    <t>J2000202</t>
  </si>
  <si>
    <t>IDL - Projecto "Coastal Inundation Risk</t>
  </si>
  <si>
    <t>J2000203</t>
  </si>
  <si>
    <t>IDL - Projecto MIRROR</t>
  </si>
  <si>
    <t>J2000204</t>
  </si>
  <si>
    <t>IDL - Alterações temporais na variaçao d...</t>
  </si>
  <si>
    <t>J2000205</t>
  </si>
  <si>
    <t>IDL - Protocolo GALP</t>
  </si>
  <si>
    <t>J2000206</t>
  </si>
  <si>
    <t>IDL - Mecenato GALP</t>
  </si>
  <si>
    <t>J2000207</t>
  </si>
  <si>
    <t>IDL - CECAC</t>
  </si>
  <si>
    <t>J2000208</t>
  </si>
  <si>
    <t>IDL - Convénio Instituto Nac.Geofísica e ...</t>
  </si>
  <si>
    <t>J2000209</t>
  </si>
  <si>
    <t>IDL - Cooperação Cientifica do Brasil</t>
  </si>
  <si>
    <t>J2000210</t>
  </si>
  <si>
    <t>IDL - Projecto " Prémio Gulbekian de Ana ...</t>
  </si>
  <si>
    <t>J2000211</t>
  </si>
  <si>
    <t>IDL - iPlus - PTDC/CTE-GIX/122232/2010</t>
  </si>
  <si>
    <t>J2000212</t>
  </si>
  <si>
    <t>IDL - Fluhyd -  PTDC/MAR/118443/2010</t>
  </si>
  <si>
    <t>J2000213</t>
  </si>
  <si>
    <t>IDL - Inspire -  PTDC/CTE-GIX/122262/201</t>
  </si>
  <si>
    <t>J2000214</t>
  </si>
  <si>
    <t>IDL - Impacto -  PTDC/CTE-GIX/117298/201</t>
  </si>
  <si>
    <t>J2000215</t>
  </si>
  <si>
    <t>IDL - CM Cascais - "Avaliação do Riscos ...</t>
  </si>
  <si>
    <t>J2000216</t>
  </si>
  <si>
    <t>IDl - Santillana Editores - DIE-SR/030/1</t>
  </si>
  <si>
    <t>J2000217</t>
  </si>
  <si>
    <t>IDL - Proj. Análise do Risco de tsunami</t>
  </si>
  <si>
    <t>J2000218</t>
  </si>
  <si>
    <t>IDL - Projecto de investigação MAGIC</t>
  </si>
  <si>
    <t>IDL - INFERMER - MAGIC</t>
  </si>
  <si>
    <t>J2000220</t>
  </si>
  <si>
    <t>IDL - Acções Integradas Luso-Francesas</t>
  </si>
  <si>
    <t>J2000221</t>
  </si>
  <si>
    <t>IDL - Ciência Viva no Laboratório</t>
  </si>
  <si>
    <t>J2000222</t>
  </si>
  <si>
    <t>IDL - Protocolo de Colaboração com EMEPC</t>
  </si>
  <si>
    <t>J2000223</t>
  </si>
  <si>
    <t>IDL - Euporias-European Provision Of Reg</t>
  </si>
  <si>
    <t>J2000224</t>
  </si>
  <si>
    <t>IDL - Programa Comunitário para Acesso a</t>
  </si>
  <si>
    <t>J2000225</t>
  </si>
  <si>
    <t>IDL - SALSA - Protocolo de cooperação en</t>
  </si>
  <si>
    <t>J2000226</t>
  </si>
  <si>
    <t>IDL - Incentivo/CTE/LA0019/2013</t>
  </si>
  <si>
    <t>J2000227</t>
  </si>
  <si>
    <t>IDL - Moses -PTDC/GEO-GEO/3981/2012</t>
  </si>
  <si>
    <t>J2000228</t>
  </si>
  <si>
    <t>IDL - SHARE - RECI / GEO- MET/ 0380/ 201</t>
  </si>
  <si>
    <t>J2000229</t>
  </si>
  <si>
    <t>IDL - QSECA - PTDC/AAG-GLO/4155/2012</t>
  </si>
  <si>
    <t>J2000230</t>
  </si>
  <si>
    <t>IDL - GeoNum - FCT-ANR/MAT-NAN/0122/2012</t>
  </si>
  <si>
    <t>J2000231</t>
  </si>
  <si>
    <t>IDL - REGENA - PTDC /GEO-FIQ/3648/2012</t>
  </si>
  <si>
    <t>J2000232</t>
  </si>
  <si>
    <t>IDL - Cooperação Transnacional - DESENVO</t>
  </si>
  <si>
    <t>J2000233</t>
  </si>
  <si>
    <t>IDL - FASTLOAD- Actividade de Falhas e S</t>
  </si>
  <si>
    <t>J2000234</t>
  </si>
  <si>
    <t>IDL - GOLD - Granitos, Orogénese, deform</t>
  </si>
  <si>
    <t>J2000235</t>
  </si>
  <si>
    <t>IDL - QuakeLoc-PT - Determinação hipocen</t>
  </si>
  <si>
    <t>J2000236</t>
  </si>
  <si>
    <t>IDL - Ciência Viva - Verão 2013</t>
  </si>
  <si>
    <t>J2000237</t>
  </si>
  <si>
    <t>IDL - Cooperação Cientifica e Tecnológic</t>
  </si>
  <si>
    <t>J20003</t>
  </si>
  <si>
    <t>IDL - Congressos</t>
  </si>
  <si>
    <t>J200030</t>
  </si>
  <si>
    <t>IDL -PEST-OE/CTE/LA0019/2011 Projecto Es</t>
  </si>
  <si>
    <t>J200031</t>
  </si>
  <si>
    <t>IDL - Congresso DAMES</t>
  </si>
  <si>
    <t>J200032</t>
  </si>
  <si>
    <t>IDL - Congresso Geomod 2010</t>
  </si>
  <si>
    <t>J200033</t>
  </si>
  <si>
    <t>IDL - Encontro de Oceanografia Física</t>
  </si>
  <si>
    <t>J200034</t>
  </si>
  <si>
    <t>IDL -  Convénio FCT/CNR Itália 2013/2014</t>
  </si>
  <si>
    <t>J20004</t>
  </si>
  <si>
    <t>IDL - Reuniões Científicas</t>
  </si>
  <si>
    <t>J30000</t>
  </si>
  <si>
    <t>IDL - Custos Comuns do IDL</t>
  </si>
  <si>
    <t>J40000</t>
  </si>
  <si>
    <t>IDL - Financiamento Plurianual</t>
  </si>
  <si>
    <t>J40001</t>
  </si>
  <si>
    <t>IDL - Projecto Estratégico -LA 19- 2013-</t>
  </si>
  <si>
    <t>J99</t>
  </si>
  <si>
    <t>IDL - Amortizações do IDL</t>
  </si>
  <si>
    <t>L</t>
  </si>
  <si>
    <t>Fundação da Universidade de Lisboa</t>
  </si>
  <si>
    <t>L01</t>
  </si>
  <si>
    <t>Despesas Gerais</t>
  </si>
  <si>
    <t>L011</t>
  </si>
  <si>
    <t>Despesas com Pessoal</t>
  </si>
  <si>
    <t>L012</t>
  </si>
  <si>
    <t>Despesas de funcionamento</t>
  </si>
  <si>
    <t>L02</t>
  </si>
  <si>
    <t>Projectos</t>
  </si>
  <si>
    <t>L0201</t>
  </si>
  <si>
    <t>Projecto Obra Completa Padre António Vie</t>
  </si>
  <si>
    <t>L0202</t>
  </si>
  <si>
    <t>Projecto Loreal</t>
  </si>
  <si>
    <t>L0203</t>
  </si>
  <si>
    <t>CMAF - Formas e Fórmulas</t>
  </si>
  <si>
    <t>L0204</t>
  </si>
  <si>
    <t>Projecto "Matemática do Planeta Terra 20</t>
  </si>
  <si>
    <t>L0205</t>
  </si>
  <si>
    <t>Projeto Centro de Arqueologia PTDC/MAR/6</t>
  </si>
  <si>
    <t>L0206</t>
  </si>
  <si>
    <t>Projeto Grupo de Física Matemática PTDC/</t>
  </si>
  <si>
    <t>L0207</t>
  </si>
  <si>
    <t>Projeto Centro de Física Nuclear PTDC/FI</t>
  </si>
  <si>
    <t>NPC (VAT , TVA): PT 510739024</t>
  </si>
  <si>
    <t>Departamento/Área/Núcleo/Gabinete/Projeto:</t>
  </si>
  <si>
    <t>Pretende que a Universidade adquira o Transporte?</t>
  </si>
  <si>
    <t>Pretende que a Universidade adquira o alojamento?</t>
  </si>
  <si>
    <t>Deslocações ao estrangeiro (percentagem da ajuda de custo diária)</t>
  </si>
  <si>
    <t>Se a deslocação não implicar alojamento</t>
  </si>
  <si>
    <r>
      <t>Todas as faturas anexas</t>
    </r>
    <r>
      <rPr>
        <sz val="10"/>
        <rFont val="Franklin Gothic Book"/>
        <family val="2"/>
      </rPr>
      <t xml:space="preserve"> devem estar dirigidas a:</t>
    </r>
  </si>
  <si>
    <t>Parecer do Superior Hierárquico:</t>
  </si>
  <si>
    <t>Só há direito ao abono de ajudas de custo nas deslocações diárias que se realizem para além de 20 km do domicílio necessário e nas deslocações por dias sucessivos que se realizem para além de 50 km do mesmo domicílio</t>
  </si>
  <si>
    <t>O Trabalhador,</t>
  </si>
  <si>
    <t xml:space="preserve">NiB para Reembolso: </t>
  </si>
  <si>
    <t>de 2020</t>
  </si>
  <si>
    <t xml:space="preserve">PEDIDO DE AUTORIZAÇÃO DE DESPESA DE DESLOCAÇÃO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</si>
</sst>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dd/mmm/yyyy"/>
    <numFmt numFmtId="168" formatCode="#,##0.00\ [$€-1]"/>
    <numFmt numFmtId="169" formatCode="dd\ &quot;de&quot;\ mmmm\ &quot;de&quot;\ yyyy\ "/>
    <numFmt numFmtId="170" formatCode="#,##0.00\ &quot;€&quot;"/>
    <numFmt numFmtId="171" formatCode="h:mm;@"/>
    <numFmt numFmtId="172" formatCode="#,##0.00\ _€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b/>
      <sz val="10"/>
      <name val="Franklin Gothic Book"/>
      <family val="2"/>
    </font>
    <font>
      <sz val="8"/>
      <name val="Franklin Gothic Book"/>
      <family val="2"/>
    </font>
    <font>
      <u val="single"/>
      <sz val="8"/>
      <name val="Franklin Gothic Book"/>
      <family val="2"/>
    </font>
    <font>
      <i/>
      <sz val="10"/>
      <name val="Franklin Gothic Book"/>
      <family val="2"/>
    </font>
    <font>
      <u val="single"/>
      <sz val="10"/>
      <name val="Franklin Gothic Book"/>
      <family val="2"/>
    </font>
    <font>
      <i/>
      <sz val="8"/>
      <name val="Franklin Gothic Book"/>
      <family val="2"/>
    </font>
    <font>
      <i/>
      <u val="single"/>
      <sz val="10"/>
      <name val="Franklin Gothic Book"/>
      <family val="2"/>
    </font>
    <font>
      <i/>
      <u val="single"/>
      <sz val="9"/>
      <name val="Franklin Gothic Book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Franklin Gothic Book"/>
      <family val="2"/>
    </font>
    <font>
      <b/>
      <i/>
      <sz val="10"/>
      <name val="Franklin Gothic Book"/>
      <family val="2"/>
    </font>
    <font>
      <b/>
      <sz val="8"/>
      <name val="Franklin Gothic Book"/>
      <family val="2"/>
    </font>
    <font>
      <b/>
      <u val="single"/>
      <sz val="10"/>
      <name val="Franklin Gothic Book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9"/>
      <name val="Franklin Gothic Book"/>
      <family val="2"/>
    </font>
    <font>
      <sz val="7"/>
      <name val="Franklin Gothic Book"/>
      <family val="2"/>
    </font>
    <font>
      <sz val="9"/>
      <color indexed="63"/>
      <name val="Arial"/>
      <family val="3"/>
    </font>
    <font>
      <sz val="9"/>
      <color indexed="8"/>
      <name val="Arial"/>
      <family val="3"/>
    </font>
    <font>
      <i/>
      <sz val="10"/>
      <name val="Source Sans Pro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9"/>
      <name val="Franklin Gothic Book"/>
      <family val="2"/>
    </font>
    <font>
      <i/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sz val="10"/>
      <color theme="0"/>
      <name val="Franklin Gothic Book"/>
      <family val="2"/>
    </font>
    <font>
      <i/>
      <u val="single"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thin"/>
      <top/>
      <bottom style="hair">
        <color theme="0" tint="-0.24993999302387238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hair">
        <color indexed="22"/>
      </top>
      <bottom style="thin"/>
    </border>
    <border>
      <left style="thin"/>
      <right style="thin"/>
      <top style="thin"/>
      <bottom style="hair">
        <color indexed="22"/>
      </bottom>
    </border>
    <border>
      <left/>
      <right style="hair">
        <color indexed="22"/>
      </right>
      <top/>
      <bottom style="thin"/>
    </border>
    <border>
      <left style="hair">
        <color indexed="22"/>
      </left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/>
      <right/>
      <top style="hair"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/>
      <bottom style="hair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hair">
        <color indexed="22"/>
      </left>
      <right/>
      <top/>
      <bottom/>
    </border>
    <border>
      <left/>
      <right style="thin"/>
      <top style="thin"/>
      <bottom/>
    </border>
    <border>
      <left style="hair">
        <color indexed="22"/>
      </left>
      <right style="thin"/>
      <top/>
      <bottom/>
    </border>
    <border>
      <left style="hair">
        <color indexed="22"/>
      </left>
      <right style="thin"/>
      <top style="hair">
        <color indexed="22"/>
      </top>
      <bottom/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hair">
        <color indexed="22"/>
      </right>
      <top style="thin"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thin"/>
      <right/>
      <top style="hair">
        <color indexed="22"/>
      </top>
      <bottom style="hair">
        <color indexed="22"/>
      </bottom>
    </border>
    <border>
      <left style="thin"/>
      <right/>
      <top style="hair">
        <color indexed="22"/>
      </top>
      <bottom style="thin"/>
    </border>
    <border>
      <left style="thin"/>
      <right/>
      <top style="thin"/>
      <bottom style="hair">
        <color indexed="22"/>
      </bottom>
    </border>
    <border>
      <left style="thin"/>
      <right style="hair">
        <color indexed="22"/>
      </right>
      <top/>
      <bottom/>
    </border>
    <border>
      <left/>
      <right style="hair">
        <color indexed="22"/>
      </right>
      <top/>
      <bottom/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/>
      <bottom style="hair">
        <color indexed="22"/>
      </bottom>
    </border>
    <border>
      <left/>
      <right style="thin"/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/>
    </border>
    <border>
      <left style="thin"/>
      <right style="hair">
        <color indexed="22"/>
      </right>
      <top/>
      <bottom style="hair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>
        <color indexed="63"/>
      </bottom>
    </border>
    <border>
      <left style="hair">
        <color theme="0" tint="-0.24993999302387238"/>
      </left>
      <right style="thin"/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thin"/>
      <bottom style="hair"/>
    </border>
    <border>
      <left/>
      <right/>
      <top style="thin"/>
      <bottom style="hair">
        <color indexed="22"/>
      </bottom>
    </border>
    <border>
      <left/>
      <right style="thin"/>
      <top style="thin"/>
      <bottom style="hair">
        <color indexed="22"/>
      </bottom>
    </border>
    <border>
      <left style="hair">
        <color indexed="22"/>
      </left>
      <right/>
      <top/>
      <bottom style="thin"/>
    </border>
    <border>
      <left style="hair">
        <color rgb="FFBFBFBF"/>
      </left>
      <right/>
      <top/>
      <bottom style="hair">
        <color rgb="FFBFBFBF"/>
      </bottom>
    </border>
    <border>
      <left/>
      <right/>
      <top/>
      <bottom style="hair">
        <color rgb="FFBFBFBF"/>
      </bottom>
    </border>
    <border>
      <left/>
      <right style="hair">
        <color rgb="FFBFBFBF"/>
      </right>
      <top/>
      <bottom style="hair">
        <color rgb="FFBFBFBF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 style="hair">
        <color indexed="22"/>
      </right>
      <top style="thin"/>
      <bottom/>
    </border>
    <border>
      <left style="hair">
        <color indexed="22"/>
      </left>
      <right/>
      <top style="thin"/>
      <bottom/>
    </border>
    <border>
      <left/>
      <right style="hair">
        <color indexed="22"/>
      </right>
      <top style="hair">
        <color indexed="22"/>
      </top>
      <bottom/>
    </border>
    <border>
      <left style="thin"/>
      <right style="hair">
        <color indexed="22"/>
      </right>
      <top style="hair">
        <color indexed="22"/>
      </top>
      <bottom/>
    </border>
    <border>
      <left style="hair">
        <color indexed="22"/>
      </left>
      <right/>
      <top style="thin"/>
      <bottom style="hair">
        <color indexed="22"/>
      </bottom>
    </border>
    <border>
      <left style="hair">
        <color theme="0" tint="-0.149959996342659"/>
      </left>
      <right/>
      <top style="hair">
        <color theme="0" tint="-0.149959996342659"/>
      </top>
      <bottom style="thin"/>
    </border>
    <border>
      <left/>
      <right/>
      <top style="hair">
        <color theme="0" tint="-0.149959996342659"/>
      </top>
      <bottom style="thin"/>
    </border>
    <border>
      <left/>
      <right style="thin"/>
      <top style="hair">
        <color theme="0" tint="-0.149959996342659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4" applyNumberFormat="0" applyAlignment="0" applyProtection="0"/>
    <xf numFmtId="0" fontId="63" fillId="0" borderId="5" applyNumberFormat="0" applyFill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164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65" fontId="0" fillId="0" borderId="0" applyFont="0" applyFill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 quotePrefix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12" fillId="0" borderId="0" xfId="53">
      <alignment/>
      <protection/>
    </xf>
    <xf numFmtId="0" fontId="12" fillId="0" borderId="0" xfId="53" applyBorder="1">
      <alignment/>
      <protection/>
    </xf>
    <xf numFmtId="0" fontId="74" fillId="33" borderId="14" xfId="53" applyFont="1" applyFill="1" applyBorder="1">
      <alignment/>
      <protection/>
    </xf>
    <xf numFmtId="9" fontId="74" fillId="33" borderId="15" xfId="53" applyNumberFormat="1" applyFont="1" applyFill="1" applyBorder="1" applyAlignment="1">
      <alignment horizontal="center"/>
      <protection/>
    </xf>
    <xf numFmtId="9" fontId="74" fillId="33" borderId="16" xfId="53" applyNumberFormat="1" applyFont="1" applyFill="1" applyBorder="1" applyAlignment="1">
      <alignment horizontal="center"/>
      <protection/>
    </xf>
    <xf numFmtId="0" fontId="12" fillId="0" borderId="17" xfId="53" applyBorder="1">
      <alignment/>
      <protection/>
    </xf>
    <xf numFmtId="8" fontId="12" fillId="0" borderId="0" xfId="53" applyNumberFormat="1" applyBorder="1">
      <alignment/>
      <protection/>
    </xf>
    <xf numFmtId="8" fontId="12" fillId="0" borderId="18" xfId="53" applyNumberFormat="1" applyBorder="1">
      <alignment/>
      <protection/>
    </xf>
    <xf numFmtId="170" fontId="12" fillId="0" borderId="0" xfId="53" applyNumberFormat="1" applyBorder="1">
      <alignment/>
      <protection/>
    </xf>
    <xf numFmtId="170" fontId="12" fillId="0" borderId="18" xfId="53" applyNumberFormat="1" applyBorder="1">
      <alignment/>
      <protection/>
    </xf>
    <xf numFmtId="0" fontId="12" fillId="0" borderId="19" xfId="53" applyBorder="1">
      <alignment/>
      <protection/>
    </xf>
    <xf numFmtId="170" fontId="12" fillId="0" borderId="20" xfId="53" applyNumberFormat="1" applyBorder="1">
      <alignment/>
      <protection/>
    </xf>
    <xf numFmtId="170" fontId="12" fillId="0" borderId="21" xfId="53" applyNumberFormat="1" applyBorder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Protection="1">
      <alignment/>
      <protection/>
    </xf>
    <xf numFmtId="166" fontId="2" fillId="0" borderId="0" xfId="53" applyNumberFormat="1" applyFont="1" applyFill="1" applyProtection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Fill="1" applyBorder="1" applyAlignment="1" applyProtection="1">
      <alignment horizontal="right"/>
      <protection/>
    </xf>
    <xf numFmtId="0" fontId="2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4" fillId="0" borderId="0" xfId="53" applyFont="1" applyFill="1" applyBorder="1" applyAlignment="1" applyProtection="1">
      <alignment horizontal="left"/>
      <protection/>
    </xf>
    <xf numFmtId="0" fontId="2" fillId="0" borderId="22" xfId="53" applyNumberFormat="1" applyFont="1" applyFill="1" applyBorder="1" applyAlignment="1" applyProtection="1">
      <alignment horizontal="center"/>
      <protection/>
    </xf>
    <xf numFmtId="0" fontId="2" fillId="0" borderId="23" xfId="53" applyNumberFormat="1" applyFont="1" applyFill="1" applyBorder="1" applyAlignment="1" applyProtection="1">
      <alignment horizontal="center"/>
      <protection/>
    </xf>
    <xf numFmtId="0" fontId="2" fillId="0" borderId="24" xfId="53" applyNumberFormat="1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4" fillId="0" borderId="0" xfId="53" applyFont="1" applyFill="1" applyProtection="1">
      <alignment/>
      <protection/>
    </xf>
    <xf numFmtId="0" fontId="4" fillId="0" borderId="0" xfId="53" applyFont="1" applyFill="1">
      <alignment/>
      <protection/>
    </xf>
    <xf numFmtId="0" fontId="2" fillId="0" borderId="0" xfId="53" applyFont="1" applyFill="1" applyAlignment="1" applyProtection="1">
      <alignment vertical="center" wrapText="1"/>
      <protection/>
    </xf>
    <xf numFmtId="0" fontId="7" fillId="0" borderId="25" xfId="53" applyFont="1" applyFill="1" applyBorder="1" applyAlignment="1" applyProtection="1">
      <alignment horizontal="center" vertical="center" wrapText="1"/>
      <protection/>
    </xf>
    <xf numFmtId="0" fontId="10" fillId="0" borderId="26" xfId="47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2" fillId="0" borderId="0" xfId="53" applyFont="1" applyFill="1" applyAlignment="1" applyProtection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7" fillId="0" borderId="27" xfId="53" applyFont="1" applyFill="1" applyBorder="1" applyAlignment="1" applyProtection="1">
      <alignment horizontal="center"/>
      <protection/>
    </xf>
    <xf numFmtId="0" fontId="2" fillId="0" borderId="28" xfId="53" applyFont="1" applyBorder="1" applyProtection="1">
      <alignment/>
      <protection/>
    </xf>
    <xf numFmtId="0" fontId="2" fillId="0" borderId="28" xfId="53" applyNumberFormat="1" applyFont="1" applyFill="1" applyBorder="1" applyAlignment="1" applyProtection="1">
      <alignment/>
      <protection/>
    </xf>
    <xf numFmtId="0" fontId="7" fillId="0" borderId="0" xfId="53" applyFont="1" applyFill="1" applyProtection="1">
      <alignment/>
      <protection/>
    </xf>
    <xf numFmtId="0" fontId="7" fillId="0" borderId="0" xfId="53" applyFont="1" applyFill="1">
      <alignment/>
      <protection/>
    </xf>
    <xf numFmtId="0" fontId="2" fillId="0" borderId="0" xfId="53" applyNumberFormat="1" applyFont="1" applyFill="1" applyProtection="1">
      <alignment/>
      <protection/>
    </xf>
    <xf numFmtId="168" fontId="2" fillId="0" borderId="0" xfId="53" applyNumberFormat="1" applyFont="1" applyFill="1" applyProtection="1">
      <alignment/>
      <protection/>
    </xf>
    <xf numFmtId="0" fontId="2" fillId="0" borderId="0" xfId="53" applyFont="1" applyFill="1" applyProtection="1">
      <alignment/>
      <protection locked="0"/>
    </xf>
    <xf numFmtId="44" fontId="2" fillId="0" borderId="0" xfId="50" applyFont="1" applyFill="1" applyAlignment="1" applyProtection="1">
      <alignment/>
      <protection/>
    </xf>
    <xf numFmtId="0" fontId="2" fillId="34" borderId="0" xfId="53" applyFont="1" applyFill="1">
      <alignment/>
      <protection/>
    </xf>
    <xf numFmtId="0" fontId="18" fillId="34" borderId="0" xfId="0" applyFont="1" applyFill="1" applyAlignment="1" applyProtection="1">
      <alignment/>
      <protection/>
    </xf>
    <xf numFmtId="0" fontId="76" fillId="34" borderId="0" xfId="54" applyFont="1" applyFill="1">
      <alignment/>
      <protection/>
    </xf>
    <xf numFmtId="0" fontId="18" fillId="34" borderId="0" xfId="54" applyFont="1" applyFill="1">
      <alignment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2" fillId="0" borderId="29" xfId="53" applyFont="1" applyFill="1" applyBorder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2" fillId="0" borderId="30" xfId="53" applyFont="1" applyFill="1" applyBorder="1" applyAlignment="1" applyProtection="1">
      <alignment/>
      <protection locked="0"/>
    </xf>
    <xf numFmtId="0" fontId="4" fillId="0" borderId="30" xfId="53" applyFont="1" applyFill="1" applyBorder="1" applyAlignment="1" applyProtection="1">
      <alignment/>
      <protection locked="0"/>
    </xf>
    <xf numFmtId="0" fontId="4" fillId="18" borderId="31" xfId="0" applyFont="1" applyFill="1" applyBorder="1" applyAlignment="1" applyProtection="1">
      <alignment/>
      <protection/>
    </xf>
    <xf numFmtId="0" fontId="7" fillId="0" borderId="32" xfId="53" applyFont="1" applyFill="1" applyBorder="1" applyAlignment="1" applyProtection="1">
      <alignment/>
      <protection/>
    </xf>
    <xf numFmtId="0" fontId="4" fillId="0" borderId="33" xfId="53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2" fillId="0" borderId="0" xfId="53" applyFont="1">
      <alignment/>
      <protection/>
    </xf>
    <xf numFmtId="0" fontId="12" fillId="0" borderId="34" xfId="53" applyFont="1" applyBorder="1">
      <alignment/>
      <protection/>
    </xf>
    <xf numFmtId="0" fontId="13" fillId="0" borderId="0" xfId="53" applyFont="1" applyBorder="1" applyAlignment="1">
      <alignment horizontal="center"/>
      <protection/>
    </xf>
    <xf numFmtId="0" fontId="13" fillId="0" borderId="34" xfId="53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35" xfId="53" applyFont="1" applyBorder="1" applyAlignment="1">
      <alignment horizontal="justify"/>
      <protection/>
    </xf>
    <xf numFmtId="0" fontId="22" fillId="0" borderId="36" xfId="53" applyFont="1" applyBorder="1">
      <alignment/>
      <protection/>
    </xf>
    <xf numFmtId="0" fontId="12" fillId="0" borderId="36" xfId="53" applyBorder="1">
      <alignment/>
      <protection/>
    </xf>
    <xf numFmtId="171" fontId="12" fillId="0" borderId="36" xfId="53" applyNumberFormat="1" applyFont="1" applyBorder="1">
      <alignment/>
      <protection/>
    </xf>
    <xf numFmtId="0" fontId="12" fillId="0" borderId="37" xfId="53" applyBorder="1">
      <alignment/>
      <protection/>
    </xf>
    <xf numFmtId="0" fontId="12" fillId="0" borderId="38" xfId="53" applyBorder="1">
      <alignment/>
      <protection/>
    </xf>
    <xf numFmtId="0" fontId="12" fillId="0" borderId="39" xfId="53" applyFont="1" applyBorder="1">
      <alignment/>
      <protection/>
    </xf>
    <xf numFmtId="0" fontId="12" fillId="0" borderId="39" xfId="53" applyBorder="1">
      <alignment/>
      <protection/>
    </xf>
    <xf numFmtId="171" fontId="12" fillId="0" borderId="39" xfId="53" applyNumberFormat="1" applyBorder="1">
      <alignment/>
      <protection/>
    </xf>
    <xf numFmtId="0" fontId="12" fillId="0" borderId="40" xfId="53" applyBorder="1">
      <alignment/>
      <protection/>
    </xf>
    <xf numFmtId="171" fontId="12" fillId="0" borderId="39" xfId="53" applyNumberFormat="1" applyFont="1" applyBorder="1">
      <alignment/>
      <protection/>
    </xf>
    <xf numFmtId="0" fontId="12" fillId="0" borderId="41" xfId="53" applyBorder="1">
      <alignment/>
      <protection/>
    </xf>
    <xf numFmtId="0" fontId="12" fillId="0" borderId="42" xfId="53" applyBorder="1">
      <alignment/>
      <protection/>
    </xf>
    <xf numFmtId="171" fontId="12" fillId="0" borderId="42" xfId="53" applyNumberFormat="1" applyBorder="1">
      <alignment/>
      <protection/>
    </xf>
    <xf numFmtId="0" fontId="12" fillId="0" borderId="43" xfId="53" applyBorder="1">
      <alignment/>
      <protection/>
    </xf>
    <xf numFmtId="0" fontId="23" fillId="0" borderId="0" xfId="53" applyFont="1">
      <alignment/>
      <protection/>
    </xf>
    <xf numFmtId="0" fontId="12" fillId="0" borderId="34" xfId="53" applyBorder="1">
      <alignment/>
      <protection/>
    </xf>
    <xf numFmtId="0" fontId="12" fillId="0" borderId="44" xfId="53" applyBorder="1">
      <alignment/>
      <protection/>
    </xf>
    <xf numFmtId="170" fontId="12" fillId="0" borderId="35" xfId="53" applyNumberFormat="1" applyBorder="1">
      <alignment/>
      <protection/>
    </xf>
    <xf numFmtId="0" fontId="12" fillId="0" borderId="11" xfId="53" applyBorder="1">
      <alignment/>
      <protection/>
    </xf>
    <xf numFmtId="0" fontId="12" fillId="0" borderId="45" xfId="53" applyBorder="1">
      <alignment/>
      <protection/>
    </xf>
    <xf numFmtId="170" fontId="12" fillId="0" borderId="35" xfId="53" applyNumberFormat="1" applyFont="1" applyBorder="1" applyAlignment="1" quotePrefix="1">
      <alignment horizontal="center"/>
      <protection/>
    </xf>
    <xf numFmtId="170" fontId="12" fillId="0" borderId="35" xfId="53" applyNumberFormat="1" applyFont="1" applyBorder="1">
      <alignment/>
      <protection/>
    </xf>
    <xf numFmtId="0" fontId="22" fillId="0" borderId="0" xfId="53" applyFont="1">
      <alignment/>
      <protection/>
    </xf>
    <xf numFmtId="0" fontId="22" fillId="0" borderId="35" xfId="53" applyFont="1" applyBorder="1">
      <alignment/>
      <protection/>
    </xf>
    <xf numFmtId="0" fontId="22" fillId="0" borderId="35" xfId="53" applyFont="1" applyBorder="1" applyAlignment="1">
      <alignment/>
      <protection/>
    </xf>
    <xf numFmtId="0" fontId="22" fillId="0" borderId="35" xfId="53" applyFont="1" applyBorder="1" applyAlignment="1">
      <alignment horizontal="justify"/>
      <protection/>
    </xf>
    <xf numFmtId="0" fontId="22" fillId="0" borderId="46" xfId="53" applyFont="1" applyBorder="1">
      <alignment/>
      <protection/>
    </xf>
    <xf numFmtId="0" fontId="12" fillId="0" borderId="46" xfId="53" applyBorder="1">
      <alignment/>
      <protection/>
    </xf>
    <xf numFmtId="0" fontId="22" fillId="0" borderId="39" xfId="53" applyFont="1" applyBorder="1">
      <alignment/>
      <protection/>
    </xf>
    <xf numFmtId="0" fontId="12" fillId="0" borderId="41" xfId="53" applyFont="1" applyBorder="1">
      <alignment/>
      <protection/>
    </xf>
    <xf numFmtId="0" fontId="12" fillId="0" borderId="42" xfId="53" applyFont="1" applyBorder="1">
      <alignment/>
      <protection/>
    </xf>
    <xf numFmtId="0" fontId="12" fillId="0" borderId="0" xfId="53" applyFont="1" applyAlignment="1">
      <alignment/>
      <protection/>
    </xf>
    <xf numFmtId="0" fontId="12" fillId="0" borderId="0" xfId="53" applyAlignment="1">
      <alignment/>
      <protection/>
    </xf>
    <xf numFmtId="0" fontId="12" fillId="0" borderId="35" xfId="53" applyBorder="1">
      <alignment/>
      <protection/>
    </xf>
    <xf numFmtId="8" fontId="12" fillId="0" borderId="10" xfId="53" applyNumberFormat="1" applyBorder="1">
      <alignment/>
      <protection/>
    </xf>
    <xf numFmtId="0" fontId="12" fillId="0" borderId="47" xfId="53" applyBorder="1">
      <alignment/>
      <protection/>
    </xf>
    <xf numFmtId="0" fontId="12" fillId="0" borderId="0" xfId="53" applyAlignment="1">
      <alignment horizontal="right"/>
      <protection/>
    </xf>
    <xf numFmtId="0" fontId="27" fillId="0" borderId="0" xfId="53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48" xfId="0" applyBorder="1" applyAlignment="1">
      <alignment/>
    </xf>
    <xf numFmtId="0" fontId="0" fillId="0" borderId="29" xfId="0" applyBorder="1" applyAlignment="1">
      <alignment/>
    </xf>
    <xf numFmtId="0" fontId="2" fillId="0" borderId="48" xfId="53" applyFont="1" applyFill="1" applyBorder="1">
      <alignment/>
      <protection/>
    </xf>
    <xf numFmtId="0" fontId="2" fillId="0" borderId="49" xfId="53" applyFont="1" applyFill="1" applyBorder="1">
      <alignment/>
      <protection/>
    </xf>
    <xf numFmtId="0" fontId="0" fillId="0" borderId="49" xfId="0" applyBorder="1" applyAlignment="1">
      <alignment/>
    </xf>
    <xf numFmtId="0" fontId="29" fillId="0" borderId="4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20" fontId="2" fillId="0" borderId="50" xfId="53" applyNumberFormat="1" applyFont="1" applyFill="1" applyBorder="1" applyAlignment="1" applyProtection="1">
      <alignment horizontal="center"/>
      <protection locked="0"/>
    </xf>
    <xf numFmtId="20" fontId="2" fillId="0" borderId="49" xfId="53" applyNumberFormat="1" applyFont="1" applyFill="1" applyBorder="1" applyAlignment="1" applyProtection="1">
      <alignment horizontal="center"/>
      <protection locked="0"/>
    </xf>
    <xf numFmtId="0" fontId="2" fillId="0" borderId="0" xfId="53" applyFont="1" applyFill="1" applyBorder="1" applyProtection="1">
      <alignment/>
      <protection locked="0"/>
    </xf>
    <xf numFmtId="0" fontId="14" fillId="0" borderId="48" xfId="5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77" fillId="0" borderId="0" xfId="0" applyFont="1" applyBorder="1" applyAlignment="1">
      <alignment/>
    </xf>
    <xf numFmtId="0" fontId="2" fillId="0" borderId="28" xfId="53" applyFont="1" applyFill="1" applyBorder="1" applyProtection="1">
      <alignment/>
      <protection locked="0"/>
    </xf>
    <xf numFmtId="20" fontId="2" fillId="0" borderId="13" xfId="53" applyNumberFormat="1" applyFont="1" applyFill="1" applyBorder="1" applyAlignment="1" applyProtection="1">
      <alignment horizontal="center"/>
      <protection locked="0"/>
    </xf>
    <xf numFmtId="0" fontId="5" fillId="0" borderId="51" xfId="53" applyNumberFormat="1" applyFont="1" applyFill="1" applyBorder="1" applyAlignment="1" applyProtection="1">
      <alignment horizontal="left" vertical="center"/>
      <protection/>
    </xf>
    <xf numFmtId="0" fontId="5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5" fillId="0" borderId="53" xfId="53" applyNumberFormat="1" applyFont="1" applyFill="1" applyBorder="1" applyAlignment="1" applyProtection="1">
      <alignment horizontal="center" vertical="center"/>
      <protection/>
    </xf>
    <xf numFmtId="0" fontId="5" fillId="0" borderId="54" xfId="53" applyFont="1" applyFill="1" applyBorder="1" applyAlignment="1" applyProtection="1">
      <alignment horizontal="center" vertical="center"/>
      <protection/>
    </xf>
    <xf numFmtId="0" fontId="4" fillId="0" borderId="48" xfId="53" applyFont="1" applyFill="1" applyBorder="1" applyAlignment="1" applyProtection="1">
      <alignment horizontal="left"/>
      <protection/>
    </xf>
    <xf numFmtId="0" fontId="4" fillId="0" borderId="49" xfId="53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49" xfId="0" applyFill="1" applyBorder="1" applyAlignment="1">
      <alignment/>
    </xf>
    <xf numFmtId="20" fontId="2" fillId="0" borderId="22" xfId="53" applyNumberFormat="1" applyFont="1" applyFill="1" applyBorder="1" applyAlignment="1" applyProtection="1">
      <alignment horizontal="center"/>
      <protection locked="0"/>
    </xf>
    <xf numFmtId="20" fontId="58" fillId="0" borderId="55" xfId="0" applyNumberFormat="1" applyFont="1" applyBorder="1" applyAlignment="1">
      <alignment/>
    </xf>
    <xf numFmtId="0" fontId="30" fillId="0" borderId="56" xfId="53" applyFont="1" applyFill="1" applyBorder="1" applyProtection="1">
      <alignment/>
      <protection locked="0"/>
    </xf>
    <xf numFmtId="0" fontId="7" fillId="0" borderId="57" xfId="53" applyNumberFormat="1" applyFont="1" applyFill="1" applyBorder="1" applyAlignment="1" applyProtection="1">
      <alignment/>
      <protection/>
    </xf>
    <xf numFmtId="0" fontId="7" fillId="0" borderId="58" xfId="53" applyNumberFormat="1" applyFont="1" applyFill="1" applyBorder="1" applyAlignment="1" applyProtection="1">
      <alignment/>
      <protection/>
    </xf>
    <xf numFmtId="0" fontId="7" fillId="0" borderId="59" xfId="53" applyNumberFormat="1" applyFont="1" applyFill="1" applyBorder="1" applyAlignment="1" applyProtection="1">
      <alignment/>
      <protection/>
    </xf>
    <xf numFmtId="0" fontId="7" fillId="0" borderId="60" xfId="53" applyNumberFormat="1" applyFont="1" applyFill="1" applyBorder="1" applyAlignment="1" applyProtection="1">
      <alignment/>
      <protection/>
    </xf>
    <xf numFmtId="0" fontId="7" fillId="0" borderId="61" xfId="53" applyNumberFormat="1" applyFont="1" applyFill="1" applyBorder="1" applyAlignment="1" applyProtection="1">
      <alignment/>
      <protection/>
    </xf>
    <xf numFmtId="0" fontId="15" fillId="0" borderId="62" xfId="53" applyNumberFormat="1" applyFont="1" applyFill="1" applyBorder="1" applyAlignment="1" applyProtection="1">
      <alignment/>
      <protection/>
    </xf>
    <xf numFmtId="0" fontId="7" fillId="0" borderId="29" xfId="53" applyFont="1" applyFill="1" applyBorder="1" applyAlignment="1" applyProtection="1">
      <alignment/>
      <protection/>
    </xf>
    <xf numFmtId="0" fontId="7" fillId="0" borderId="34" xfId="53" applyFont="1" applyFill="1" applyBorder="1" applyAlignment="1" applyProtection="1">
      <alignment/>
      <protection/>
    </xf>
    <xf numFmtId="0" fontId="30" fillId="0" borderId="10" xfId="53" applyFont="1" applyFill="1" applyBorder="1" applyProtection="1">
      <alignment/>
      <protection locked="0"/>
    </xf>
    <xf numFmtId="0" fontId="7" fillId="0" borderId="63" xfId="53" applyFont="1" applyFill="1" applyBorder="1" applyAlignment="1" applyProtection="1">
      <alignment/>
      <protection/>
    </xf>
    <xf numFmtId="0" fontId="2" fillId="0" borderId="50" xfId="53" applyFont="1" applyFill="1" applyBorder="1" applyAlignment="1" applyProtection="1">
      <alignment/>
      <protection/>
    </xf>
    <xf numFmtId="0" fontId="2" fillId="0" borderId="64" xfId="53" applyFont="1" applyFill="1" applyBorder="1" applyAlignment="1" applyProtection="1">
      <alignment/>
      <protection/>
    </xf>
    <xf numFmtId="168" fontId="2" fillId="0" borderId="52" xfId="53" applyNumberFormat="1" applyFont="1" applyFill="1" applyBorder="1" applyAlignment="1" applyProtection="1">
      <alignment horizontal="right"/>
      <protection locked="0"/>
    </xf>
    <xf numFmtId="0" fontId="7" fillId="0" borderId="0" xfId="53" applyFont="1" applyFill="1" applyBorder="1" applyAlignment="1" applyProtection="1">
      <alignment/>
      <protection/>
    </xf>
    <xf numFmtId="166" fontId="78" fillId="0" borderId="0" xfId="53" applyNumberFormat="1" applyFont="1" applyFill="1" applyBorder="1" applyAlignment="1" applyProtection="1">
      <alignment horizontal="center"/>
      <protection/>
    </xf>
    <xf numFmtId="0" fontId="78" fillId="0" borderId="0" xfId="53" applyFont="1" applyFill="1" applyBorder="1" applyAlignment="1" applyProtection="1" quotePrefix="1">
      <alignment horizontal="left"/>
      <protection/>
    </xf>
    <xf numFmtId="0" fontId="2" fillId="0" borderId="51" xfId="53" applyFont="1" applyBorder="1" applyProtection="1">
      <alignment/>
      <protection/>
    </xf>
    <xf numFmtId="0" fontId="2" fillId="0" borderId="48" xfId="53" applyFont="1" applyBorder="1" applyProtection="1">
      <alignment/>
      <protection/>
    </xf>
    <xf numFmtId="0" fontId="2" fillId="0" borderId="0" xfId="53" applyFont="1" applyBorder="1" applyProtection="1">
      <alignment/>
      <protection/>
    </xf>
    <xf numFmtId="0" fontId="2" fillId="0" borderId="49" xfId="53" applyFont="1" applyBorder="1" applyProtection="1">
      <alignment/>
      <protection/>
    </xf>
    <xf numFmtId="0" fontId="2" fillId="0" borderId="29" xfId="53" applyFont="1" applyBorder="1" applyProtection="1">
      <alignment/>
      <protection/>
    </xf>
    <xf numFmtId="0" fontId="2" fillId="0" borderId="34" xfId="53" applyFont="1" applyBorder="1" applyProtection="1">
      <alignment/>
      <protection/>
    </xf>
    <xf numFmtId="0" fontId="2" fillId="0" borderId="55" xfId="53" applyFont="1" applyBorder="1" applyProtection="1">
      <alignment/>
      <protection/>
    </xf>
    <xf numFmtId="0" fontId="7" fillId="0" borderId="51" xfId="53" applyFont="1" applyFill="1" applyBorder="1" applyAlignment="1" applyProtection="1">
      <alignment/>
      <protection/>
    </xf>
    <xf numFmtId="0" fontId="7" fillId="0" borderId="49" xfId="53" applyFont="1" applyFill="1" applyBorder="1" applyAlignment="1" applyProtection="1">
      <alignment/>
      <protection/>
    </xf>
    <xf numFmtId="0" fontId="7" fillId="0" borderId="55" xfId="53" applyFont="1" applyFill="1" applyBorder="1" applyAlignment="1" applyProtection="1">
      <alignment/>
      <protection/>
    </xf>
    <xf numFmtId="0" fontId="31" fillId="0" borderId="0" xfId="53" applyFo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 quotePrefix="1">
      <alignment/>
      <protection/>
    </xf>
    <xf numFmtId="0" fontId="5" fillId="0" borderId="0" xfId="53" applyFont="1" applyFill="1" applyBorder="1" applyAlignment="1" applyProtection="1">
      <alignment horizontal="center" wrapText="1"/>
      <protection/>
    </xf>
    <xf numFmtId="0" fontId="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center"/>
      <protection locked="0"/>
    </xf>
    <xf numFmtId="0" fontId="10" fillId="0" borderId="0" xfId="47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20" fontId="2" fillId="0" borderId="0" xfId="53" applyNumberFormat="1" applyFont="1" applyFill="1" applyBorder="1" applyAlignment="1" applyProtection="1">
      <alignment horizontal="center"/>
      <protection locked="0"/>
    </xf>
    <xf numFmtId="168" fontId="2" fillId="0" borderId="0" xfId="53" applyNumberFormat="1" applyFont="1" applyFill="1" applyBorder="1" applyAlignment="1" applyProtection="1">
      <alignment horizontal="right"/>
      <protection/>
    </xf>
    <xf numFmtId="168" fontId="2" fillId="0" borderId="0" xfId="53" applyNumberFormat="1" applyFont="1" applyFill="1" applyBorder="1" applyAlignment="1" applyProtection="1">
      <alignment horizontal="right"/>
      <protection locked="0"/>
    </xf>
    <xf numFmtId="0" fontId="2" fillId="0" borderId="0" xfId="53" applyNumberFormat="1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2" fillId="0" borderId="0" xfId="53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66" fillId="0" borderId="0" xfId="47" applyFill="1" applyBorder="1" applyAlignment="1" applyProtection="1">
      <alignment horizontal="left"/>
      <protection locked="0"/>
    </xf>
    <xf numFmtId="0" fontId="2" fillId="0" borderId="0" xfId="53" applyFon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>
      <alignment horizontal="center"/>
    </xf>
    <xf numFmtId="0" fontId="2" fillId="0" borderId="0" xfId="53" applyNumberFormat="1" applyFont="1" applyFill="1" applyBorder="1" applyAlignment="1" applyProtection="1">
      <alignment horizontal="center"/>
      <protection locked="0"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30" fillId="0" borderId="29" xfId="53" applyFont="1" applyFill="1" applyBorder="1" applyProtection="1">
      <alignment/>
      <protection locked="0"/>
    </xf>
    <xf numFmtId="0" fontId="0" fillId="0" borderId="55" xfId="0" applyBorder="1" applyAlignment="1">
      <alignment/>
    </xf>
    <xf numFmtId="44" fontId="58" fillId="0" borderId="55" xfId="50" applyFont="1" applyBorder="1" applyAlignment="1">
      <alignment/>
    </xf>
    <xf numFmtId="167" fontId="2" fillId="7" borderId="65" xfId="53" applyNumberFormat="1" applyFont="1" applyFill="1" applyBorder="1" applyAlignment="1" applyProtection="1">
      <alignment horizontal="center"/>
      <protection locked="0"/>
    </xf>
    <xf numFmtId="167" fontId="2" fillId="7" borderId="66" xfId="53" applyNumberFormat="1" applyFont="1" applyFill="1" applyBorder="1" applyAlignment="1" applyProtection="1">
      <alignment horizontal="center"/>
      <protection locked="0"/>
    </xf>
    <xf numFmtId="0" fontId="2" fillId="7" borderId="67" xfId="53" applyFont="1" applyFill="1" applyBorder="1" applyAlignment="1" applyProtection="1">
      <alignment horizontal="center"/>
      <protection locked="0"/>
    </xf>
    <xf numFmtId="0" fontId="2" fillId="7" borderId="68" xfId="53" applyNumberFormat="1" applyFont="1" applyFill="1" applyBorder="1" applyAlignment="1" applyProtection="1">
      <alignment horizontal="center"/>
      <protection locked="0"/>
    </xf>
    <xf numFmtId="0" fontId="4" fillId="7" borderId="13" xfId="53" applyFont="1" applyFill="1" applyBorder="1" applyAlignment="1" applyProtection="1">
      <alignment horizontal="center"/>
      <protection locked="0"/>
    </xf>
    <xf numFmtId="0" fontId="4" fillId="7" borderId="69" xfId="53" applyFont="1" applyFill="1" applyBorder="1" applyAlignment="1" applyProtection="1">
      <alignment horizontal="center"/>
      <protection locked="0"/>
    </xf>
    <xf numFmtId="0" fontId="4" fillId="7" borderId="54" xfId="53" applyFont="1" applyFill="1" applyBorder="1" applyAlignment="1" applyProtection="1">
      <alignment horizontal="center"/>
      <protection locked="0"/>
    </xf>
    <xf numFmtId="166" fontId="2" fillId="36" borderId="70" xfId="53" applyNumberFormat="1" applyFont="1" applyFill="1" applyBorder="1" applyAlignment="1" applyProtection="1">
      <alignment horizontal="right"/>
      <protection/>
    </xf>
    <xf numFmtId="168" fontId="2" fillId="36" borderId="69" xfId="53" applyNumberFormat="1" applyFont="1" applyFill="1" applyBorder="1" applyAlignment="1" applyProtection="1">
      <alignment horizontal="right"/>
      <protection/>
    </xf>
    <xf numFmtId="168" fontId="2" fillId="36" borderId="23" xfId="53" applyNumberFormat="1" applyFont="1" applyFill="1" applyBorder="1" applyAlignment="1" applyProtection="1">
      <alignment horizontal="right"/>
      <protection/>
    </xf>
    <xf numFmtId="168" fontId="2" fillId="36" borderId="24" xfId="53" applyNumberFormat="1" applyFont="1" applyFill="1" applyBorder="1" applyAlignment="1" applyProtection="1">
      <alignment horizontal="right"/>
      <protection/>
    </xf>
    <xf numFmtId="168" fontId="2" fillId="36" borderId="71" xfId="53" applyNumberFormat="1" applyFont="1" applyFill="1" applyBorder="1" applyAlignment="1" applyProtection="1">
      <alignment horizontal="right"/>
      <protection/>
    </xf>
    <xf numFmtId="168" fontId="2" fillId="36" borderId="33" xfId="53" applyNumberFormat="1" applyFont="1" applyFill="1" applyBorder="1" applyAlignment="1" applyProtection="1">
      <alignment horizontal="right"/>
      <protection/>
    </xf>
    <xf numFmtId="168" fontId="2" fillId="36" borderId="68" xfId="53" applyNumberFormat="1" applyFont="1" applyFill="1" applyBorder="1" applyAlignment="1" applyProtection="1">
      <alignment horizontal="right"/>
      <protection/>
    </xf>
    <xf numFmtId="20" fontId="2" fillId="0" borderId="48" xfId="53" applyNumberFormat="1" applyFont="1" applyFill="1" applyBorder="1" applyAlignment="1" applyProtection="1">
      <alignment horizontal="center"/>
      <protection locked="0"/>
    </xf>
    <xf numFmtId="20" fontId="2" fillId="0" borderId="29" xfId="53" applyNumberFormat="1" applyFont="1" applyFill="1" applyBorder="1" applyAlignment="1" applyProtection="1">
      <alignment horizontal="center"/>
      <protection locked="0"/>
    </xf>
    <xf numFmtId="49" fontId="4" fillId="7" borderId="0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53" applyNumberFormat="1" applyFont="1" applyFill="1" applyBorder="1" applyAlignment="1" applyProtection="1">
      <alignment/>
      <protection locked="0"/>
    </xf>
    <xf numFmtId="49" fontId="2" fillId="0" borderId="64" xfId="53" applyNumberFormat="1" applyFont="1" applyFill="1" applyBorder="1" applyAlignment="1" applyProtection="1">
      <alignment/>
      <protection locked="0"/>
    </xf>
    <xf numFmtId="168" fontId="2" fillId="36" borderId="72" xfId="53" applyNumberFormat="1" applyFont="1" applyFill="1" applyBorder="1" applyAlignment="1" applyProtection="1">
      <alignment horizontal="right"/>
      <protection locked="0"/>
    </xf>
    <xf numFmtId="44" fontId="2" fillId="7" borderId="54" xfId="50" applyFont="1" applyFill="1" applyBorder="1" applyAlignment="1" applyProtection="1">
      <alignment/>
      <protection/>
    </xf>
    <xf numFmtId="44" fontId="2" fillId="7" borderId="69" xfId="50" applyFont="1" applyFill="1" applyBorder="1" applyAlignment="1" applyProtection="1">
      <alignment/>
      <protection/>
    </xf>
    <xf numFmtId="44" fontId="4" fillId="7" borderId="69" xfId="50" applyFont="1" applyFill="1" applyBorder="1" applyAlignment="1" applyProtection="1">
      <alignment horizontal="center"/>
      <protection/>
    </xf>
    <xf numFmtId="0" fontId="7" fillId="0" borderId="48" xfId="53" applyNumberFormat="1" applyFont="1" applyFill="1" applyBorder="1" applyAlignment="1" applyProtection="1">
      <alignment horizontal="right"/>
      <protection/>
    </xf>
    <xf numFmtId="168" fontId="2" fillId="0" borderId="34" xfId="53" applyNumberFormat="1" applyFont="1" applyFill="1" applyBorder="1" applyAlignment="1" applyProtection="1">
      <alignment horizontal="right"/>
      <protection locked="0"/>
    </xf>
    <xf numFmtId="168" fontId="2" fillId="36" borderId="55" xfId="53" applyNumberFormat="1" applyFont="1" applyFill="1" applyBorder="1" applyAlignment="1" applyProtection="1">
      <alignment horizontal="right"/>
      <protection/>
    </xf>
    <xf numFmtId="0" fontId="7" fillId="0" borderId="63" xfId="53" applyNumberFormat="1" applyFont="1" applyFill="1" applyBorder="1" applyAlignment="1" applyProtection="1">
      <alignment/>
      <protection/>
    </xf>
    <xf numFmtId="0" fontId="4" fillId="0" borderId="59" xfId="53" applyFont="1" applyFill="1" applyBorder="1" applyAlignment="1" applyProtection="1">
      <alignment horizontal="center"/>
      <protection locked="0"/>
    </xf>
    <xf numFmtId="166" fontId="2" fillId="36" borderId="73" xfId="53" applyNumberFormat="1" applyFont="1" applyFill="1" applyBorder="1" applyAlignment="1" applyProtection="1">
      <alignment horizontal="right"/>
      <protection/>
    </xf>
    <xf numFmtId="0" fontId="2" fillId="0" borderId="0" xfId="53" applyNumberFormat="1" applyFont="1" applyFill="1" applyBorder="1" applyAlignment="1" applyProtection="1">
      <alignment horizontal="right"/>
      <protection/>
    </xf>
    <xf numFmtId="1" fontId="2" fillId="0" borderId="0" xfId="53" applyNumberFormat="1" applyFont="1" applyFill="1" applyBorder="1" applyAlignment="1" applyProtection="1">
      <alignment horizontal="center"/>
      <protection locked="0"/>
    </xf>
    <xf numFmtId="20" fontId="4" fillId="7" borderId="69" xfId="53" applyNumberFormat="1" applyFont="1" applyFill="1" applyBorder="1" applyAlignment="1" applyProtection="1">
      <alignment horizontal="center"/>
      <protection locked="0"/>
    </xf>
    <xf numFmtId="170" fontId="2" fillId="7" borderId="22" xfId="53" applyNumberFormat="1" applyFont="1" applyFill="1" applyBorder="1" applyAlignment="1" applyProtection="1">
      <alignment horizontal="center"/>
      <protection locked="0"/>
    </xf>
    <xf numFmtId="44" fontId="2" fillId="7" borderId="74" xfId="50" applyFont="1" applyFill="1" applyBorder="1" applyAlignment="1" applyProtection="1">
      <alignment horizontal="center"/>
      <protection locked="0"/>
    </xf>
    <xf numFmtId="44" fontId="2" fillId="7" borderId="51" xfId="50" applyFont="1" applyFill="1" applyBorder="1" applyAlignment="1" applyProtection="1">
      <alignment/>
      <protection locked="0"/>
    </xf>
    <xf numFmtId="0" fontId="9" fillId="0" borderId="29" xfId="53" applyFont="1" applyFill="1" applyBorder="1" applyAlignment="1" applyProtection="1">
      <alignment/>
      <protection/>
    </xf>
    <xf numFmtId="168" fontId="2" fillId="36" borderId="53" xfId="53" applyNumberFormat="1" applyFont="1" applyFill="1" applyBorder="1" applyAlignment="1" applyProtection="1">
      <alignment horizontal="right"/>
      <protection locked="0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9" fontId="0" fillId="0" borderId="76" xfId="0" applyNumberFormat="1" applyBorder="1" applyAlignment="1">
      <alignment/>
    </xf>
    <xf numFmtId="9" fontId="0" fillId="0" borderId="77" xfId="0" applyNumberFormat="1" applyBorder="1" applyAlignment="1">
      <alignment/>
    </xf>
    <xf numFmtId="9" fontId="0" fillId="0" borderId="75" xfId="0" applyNumberFormat="1" applyBorder="1" applyAlignment="1">
      <alignment/>
    </xf>
    <xf numFmtId="0" fontId="0" fillId="0" borderId="75" xfId="0" applyBorder="1" applyAlignment="1" quotePrefix="1">
      <alignment horizontal="center" vertical="center"/>
    </xf>
    <xf numFmtId="9" fontId="0" fillId="0" borderId="75" xfId="0" applyNumberFormat="1" applyBorder="1" applyAlignment="1">
      <alignment horizontal="center" vertical="center"/>
    </xf>
    <xf numFmtId="0" fontId="4" fillId="0" borderId="0" xfId="53" applyFont="1" applyFill="1" applyBorder="1" applyAlignment="1" applyProtection="1">
      <alignment horizontal="center"/>
      <protection/>
    </xf>
    <xf numFmtId="0" fontId="7" fillId="0" borderId="78" xfId="53" applyFont="1" applyFill="1" applyBorder="1" applyAlignment="1" applyProtection="1">
      <alignment horizontal="center" vertical="center" wrapText="1"/>
      <protection/>
    </xf>
    <xf numFmtId="0" fontId="7" fillId="0" borderId="48" xfId="53" applyNumberFormat="1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/>
      <protection/>
    </xf>
    <xf numFmtId="0" fontId="7" fillId="0" borderId="48" xfId="53" applyFont="1" applyFill="1" applyBorder="1" applyAlignment="1" applyProtection="1">
      <alignment/>
      <protection/>
    </xf>
    <xf numFmtId="0" fontId="7" fillId="0" borderId="56" xfId="53" applyFont="1" applyFill="1" applyBorder="1" applyAlignment="1" applyProtection="1">
      <alignment/>
      <protection/>
    </xf>
    <xf numFmtId="0" fontId="7" fillId="0" borderId="28" xfId="53" applyFont="1" applyFill="1" applyBorder="1" applyAlignment="1" applyProtection="1">
      <alignment/>
      <protection/>
    </xf>
    <xf numFmtId="0" fontId="2" fillId="0" borderId="0" xfId="53" applyFont="1" applyFill="1" applyAlignment="1" applyProtection="1">
      <alignment/>
      <protection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31" xfId="53" applyFont="1" applyFill="1" applyBorder="1" applyAlignment="1" applyProtection="1">
      <alignment horizontal="center"/>
      <protection/>
    </xf>
    <xf numFmtId="0" fontId="7" fillId="0" borderId="79" xfId="53" applyNumberFormat="1" applyFont="1" applyFill="1" applyBorder="1" applyAlignment="1" applyProtection="1">
      <alignment horizontal="center"/>
      <protection/>
    </xf>
    <xf numFmtId="172" fontId="2" fillId="7" borderId="74" xfId="53" applyNumberFormat="1" applyFont="1" applyFill="1" applyBorder="1" applyAlignment="1" applyProtection="1">
      <alignment horizontal="center"/>
      <protection locked="0"/>
    </xf>
    <xf numFmtId="0" fontId="4" fillId="18" borderId="80" xfId="0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/>
      <protection locked="0"/>
    </xf>
    <xf numFmtId="0" fontId="4" fillId="0" borderId="0" xfId="53" applyFont="1" applyFill="1" applyBorder="1" applyAlignment="1" applyProtection="1">
      <alignment/>
      <protection locked="0"/>
    </xf>
    <xf numFmtId="0" fontId="2" fillId="7" borderId="0" xfId="53" applyFont="1" applyFill="1" applyBorder="1" applyAlignment="1" applyProtection="1">
      <alignment horizontal="left"/>
      <protection locked="0"/>
    </xf>
    <xf numFmtId="0" fontId="2" fillId="7" borderId="49" xfId="53" applyFont="1" applyFill="1" applyBorder="1" applyAlignment="1" applyProtection="1">
      <alignment horizontal="left"/>
      <protection locked="0"/>
    </xf>
    <xf numFmtId="49" fontId="12" fillId="0" borderId="0" xfId="53" applyNumberFormat="1">
      <alignment/>
      <protection/>
    </xf>
    <xf numFmtId="0" fontId="32" fillId="37" borderId="81" xfId="0" applyFont="1" applyFill="1" applyBorder="1" applyAlignment="1">
      <alignment/>
    </xf>
    <xf numFmtId="0" fontId="33" fillId="38" borderId="81" xfId="0" applyFont="1" applyFill="1" applyBorder="1" applyAlignment="1">
      <alignment/>
    </xf>
    <xf numFmtId="0" fontId="22" fillId="0" borderId="38" xfId="53" applyFont="1" applyBorder="1" applyAlignment="1">
      <alignment horizontal="right" wrapText="1"/>
      <protection/>
    </xf>
    <xf numFmtId="0" fontId="7" fillId="0" borderId="82" xfId="53" applyFont="1" applyFill="1" applyBorder="1" applyAlignment="1" applyProtection="1">
      <alignment horizontal="center" vertical="center" wrapText="1"/>
      <protection/>
    </xf>
    <xf numFmtId="0" fontId="7" fillId="0" borderId="83" xfId="53" applyFont="1" applyFill="1" applyBorder="1" applyAlignment="1" applyProtection="1">
      <alignment horizontal="center" vertical="center" wrapText="1"/>
      <protection/>
    </xf>
    <xf numFmtId="0" fontId="7" fillId="0" borderId="84" xfId="53" applyFont="1" applyFill="1" applyBorder="1" applyAlignment="1" applyProtection="1">
      <alignment horizontal="center" vertical="center" wrapText="1"/>
      <protection/>
    </xf>
    <xf numFmtId="0" fontId="7" fillId="0" borderId="85" xfId="53" applyFont="1" applyFill="1" applyBorder="1" applyAlignment="1" applyProtection="1">
      <alignment horizontal="center" vertical="center" wrapText="1"/>
      <protection/>
    </xf>
    <xf numFmtId="0" fontId="10" fillId="0" borderId="86" xfId="47" applyFont="1" applyFill="1" applyBorder="1" applyAlignment="1" applyProtection="1">
      <alignment horizontal="center" vertical="center" wrapText="1"/>
      <protection/>
    </xf>
    <xf numFmtId="1" fontId="15" fillId="18" borderId="58" xfId="53" applyNumberFormat="1" applyFont="1" applyFill="1" applyBorder="1" applyAlignment="1" applyProtection="1">
      <alignment horizontal="center" vertical="center" wrapText="1"/>
      <protection/>
    </xf>
    <xf numFmtId="168" fontId="2" fillId="36" borderId="58" xfId="53" applyNumberFormat="1" applyFont="1" applyFill="1" applyBorder="1" applyAlignment="1" applyProtection="1">
      <alignment horizontal="right"/>
      <protection/>
    </xf>
    <xf numFmtId="168" fontId="2" fillId="36" borderId="87" xfId="53" applyNumberFormat="1" applyFont="1" applyFill="1" applyBorder="1" applyAlignment="1" applyProtection="1">
      <alignment horizontal="right"/>
      <protection/>
    </xf>
    <xf numFmtId="168" fontId="5" fillId="36" borderId="88" xfId="53" applyNumberFormat="1" applyFont="1" applyFill="1" applyBorder="1" applyAlignment="1" applyProtection="1" quotePrefix="1">
      <alignment horizontal="center"/>
      <protection/>
    </xf>
    <xf numFmtId="0" fontId="15" fillId="18" borderId="89" xfId="53" applyFont="1" applyFill="1" applyBorder="1" applyAlignment="1" applyProtection="1">
      <alignment horizontal="center" vertical="center" wrapText="1"/>
      <protection/>
    </xf>
    <xf numFmtId="20" fontId="2" fillId="7" borderId="89" xfId="53" applyNumberFormat="1" applyFont="1" applyFill="1" applyBorder="1" applyAlignment="1" applyProtection="1">
      <alignment horizontal="center"/>
      <protection locked="0"/>
    </xf>
    <xf numFmtId="17" fontId="22" fillId="0" borderId="46" xfId="53" applyNumberFormat="1" applyFont="1" applyBorder="1">
      <alignment/>
      <protection/>
    </xf>
    <xf numFmtId="0" fontId="22" fillId="0" borderId="46" xfId="53" applyFont="1" applyBorder="1" applyAlignment="1">
      <alignment wrapText="1"/>
      <protection/>
    </xf>
    <xf numFmtId="7" fontId="12" fillId="0" borderId="42" xfId="53" applyNumberFormat="1" applyBorder="1">
      <alignment/>
      <protection/>
    </xf>
    <xf numFmtId="17" fontId="22" fillId="0" borderId="90" xfId="53" applyNumberFormat="1" applyFont="1" applyBorder="1" applyAlignment="1">
      <alignment wrapText="1"/>
      <protection/>
    </xf>
    <xf numFmtId="0" fontId="4" fillId="0" borderId="35" xfId="0" applyFont="1" applyFill="1" applyBorder="1" applyAlignment="1" applyProtection="1" quotePrefix="1">
      <alignment horizontal="center" vertical="center" wrapText="1"/>
      <protection/>
    </xf>
    <xf numFmtId="0" fontId="7" fillId="0" borderId="62" xfId="0" applyFont="1" applyFill="1" applyBorder="1" applyAlignment="1" applyProtection="1">
      <alignment/>
      <protection/>
    </xf>
    <xf numFmtId="0" fontId="7" fillId="0" borderId="91" xfId="0" applyFont="1" applyFill="1" applyBorder="1" applyAlignment="1" applyProtection="1">
      <alignment/>
      <protection/>
    </xf>
    <xf numFmtId="0" fontId="2" fillId="0" borderId="10" xfId="53" applyFont="1" applyFill="1" applyBorder="1" applyAlignment="1" applyProtection="1">
      <alignment horizontal="left" wrapText="1"/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53" applyFont="1" applyFill="1" applyBorder="1" applyAlignment="1" applyProtection="1">
      <alignment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16" fillId="33" borderId="0" xfId="53" applyFont="1" applyFill="1" applyBorder="1" applyAlignment="1" applyProtection="1">
      <alignment horizontal="center" vertical="center" wrapText="1"/>
      <protection/>
    </xf>
    <xf numFmtId="0" fontId="5" fillId="0" borderId="62" xfId="53" applyFont="1" applyFill="1" applyBorder="1" applyAlignment="1" applyProtection="1">
      <alignment horizontal="center" wrapText="1"/>
      <protection/>
    </xf>
    <xf numFmtId="0" fontId="5" fillId="0" borderId="91" xfId="53" applyFont="1" applyFill="1" applyBorder="1" applyAlignment="1" applyProtection="1">
      <alignment horizontal="center" wrapText="1"/>
      <protection/>
    </xf>
    <xf numFmtId="0" fontId="5" fillId="0" borderId="92" xfId="53" applyFont="1" applyFill="1" applyBorder="1" applyAlignment="1" applyProtection="1">
      <alignment horizontal="center" wrapText="1"/>
      <protection/>
    </xf>
    <xf numFmtId="0" fontId="4" fillId="33" borderId="10" xfId="53" applyFont="1" applyFill="1" applyBorder="1" applyAlignment="1" applyProtection="1">
      <alignment horizontal="center"/>
      <protection/>
    </xf>
    <xf numFmtId="0" fontId="4" fillId="33" borderId="11" xfId="53" applyFont="1" applyFill="1" applyBorder="1" applyAlignment="1" applyProtection="1">
      <alignment horizontal="center"/>
      <protection/>
    </xf>
    <xf numFmtId="0" fontId="4" fillId="33" borderId="12" xfId="53" applyFont="1" applyFill="1" applyBorder="1" applyAlignment="1" applyProtection="1">
      <alignment horizontal="center"/>
      <protection/>
    </xf>
    <xf numFmtId="0" fontId="4" fillId="18" borderId="10" xfId="0" applyFont="1" applyFill="1" applyBorder="1" applyAlignment="1" applyProtection="1">
      <alignment/>
      <protection/>
    </xf>
    <xf numFmtId="0" fontId="4" fillId="18" borderId="11" xfId="0" applyFont="1" applyFill="1" applyBorder="1" applyAlignment="1" applyProtection="1">
      <alignment/>
      <protection/>
    </xf>
    <xf numFmtId="0" fontId="4" fillId="18" borderId="12" xfId="0" applyFont="1" applyFill="1" applyBorder="1" applyAlignment="1" applyProtection="1">
      <alignment/>
      <protection/>
    </xf>
    <xf numFmtId="0" fontId="5" fillId="33" borderId="93" xfId="53" applyFont="1" applyFill="1" applyBorder="1" applyAlignment="1" applyProtection="1">
      <alignment horizontal="center"/>
      <protection locked="0"/>
    </xf>
    <xf numFmtId="0" fontId="5" fillId="33" borderId="34" xfId="53" applyFont="1" applyFill="1" applyBorder="1" applyAlignment="1" applyProtection="1">
      <alignment horizontal="center"/>
      <protection locked="0"/>
    </xf>
    <xf numFmtId="0" fontId="5" fillId="33" borderId="32" xfId="53" applyFont="1" applyFill="1" applyBorder="1" applyAlignment="1" applyProtection="1">
      <alignment horizontal="center"/>
      <protection locked="0"/>
    </xf>
    <xf numFmtId="0" fontId="34" fillId="0" borderId="94" xfId="0" applyFont="1" applyBorder="1" applyAlignment="1">
      <alignment horizontal="center" vertical="center" wrapText="1"/>
    </xf>
    <xf numFmtId="0" fontId="35" fillId="0" borderId="95" xfId="0" applyFont="1" applyBorder="1" applyAlignment="1">
      <alignment/>
    </xf>
    <xf numFmtId="0" fontId="35" fillId="0" borderId="96" xfId="0" applyFont="1" applyBorder="1" applyAlignment="1">
      <alignment/>
    </xf>
    <xf numFmtId="0" fontId="2" fillId="7" borderId="30" xfId="53" applyFont="1" applyFill="1" applyBorder="1" applyAlignment="1" applyProtection="1">
      <alignment horizontal="left"/>
      <protection locked="0"/>
    </xf>
    <xf numFmtId="0" fontId="2" fillId="7" borderId="72" xfId="53" applyFont="1" applyFill="1" applyBorder="1" applyAlignment="1" applyProtection="1">
      <alignment horizontal="left"/>
      <protection locked="0"/>
    </xf>
    <xf numFmtId="0" fontId="2" fillId="7" borderId="87" xfId="0" applyFont="1" applyFill="1" applyBorder="1" applyAlignment="1" applyProtection="1">
      <alignment/>
      <protection locked="0"/>
    </xf>
    <xf numFmtId="0" fontId="2" fillId="7" borderId="71" xfId="0" applyFont="1" applyFill="1" applyBorder="1" applyAlignment="1" applyProtection="1">
      <alignment/>
      <protection locked="0"/>
    </xf>
    <xf numFmtId="0" fontId="2" fillId="7" borderId="97" xfId="0" applyFont="1" applyFill="1" applyBorder="1" applyAlignment="1" applyProtection="1">
      <alignment horizontal="left"/>
      <protection locked="0"/>
    </xf>
    <xf numFmtId="0" fontId="2" fillId="7" borderId="59" xfId="0" applyFont="1" applyFill="1" applyBorder="1" applyAlignment="1" applyProtection="1">
      <alignment horizontal="left"/>
      <protection locked="0"/>
    </xf>
    <xf numFmtId="0" fontId="66" fillId="7" borderId="97" xfId="47" applyFill="1" applyBorder="1" applyAlignment="1" applyProtection="1">
      <alignment horizontal="left"/>
      <protection locked="0"/>
    </xf>
    <xf numFmtId="0" fontId="66" fillId="7" borderId="30" xfId="47" applyFill="1" applyBorder="1" applyAlignment="1" applyProtection="1">
      <alignment horizontal="left"/>
      <protection locked="0"/>
    </xf>
    <xf numFmtId="0" fontId="66" fillId="7" borderId="72" xfId="47" applyFill="1" applyBorder="1" applyAlignment="1" applyProtection="1">
      <alignment horizontal="left"/>
      <protection locked="0"/>
    </xf>
    <xf numFmtId="0" fontId="13" fillId="0" borderId="4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7" fillId="0" borderId="34" xfId="53" applyFont="1" applyFill="1" applyBorder="1" applyAlignment="1" applyProtection="1">
      <alignment horizontal="center"/>
      <protection locked="0"/>
    </xf>
    <xf numFmtId="0" fontId="9" fillId="0" borderId="78" xfId="53" applyFont="1" applyFill="1" applyBorder="1" applyAlignment="1" applyProtection="1">
      <alignment horizontal="left" vertical="center" wrapText="1"/>
      <protection/>
    </xf>
    <xf numFmtId="0" fontId="16" fillId="0" borderId="62" xfId="53" applyFont="1" applyFill="1" applyBorder="1" applyAlignment="1" applyProtection="1">
      <alignment/>
      <protection/>
    </xf>
    <xf numFmtId="0" fontId="5" fillId="0" borderId="91" xfId="53" applyFont="1" applyBorder="1" applyAlignment="1" applyProtection="1">
      <alignment/>
      <protection/>
    </xf>
    <xf numFmtId="0" fontId="5" fillId="0" borderId="98" xfId="53" applyFont="1" applyBorder="1" applyAlignment="1" applyProtection="1">
      <alignment/>
      <protection/>
    </xf>
    <xf numFmtId="0" fontId="5" fillId="0" borderId="99" xfId="53" applyFont="1" applyFill="1" applyBorder="1" applyAlignment="1" applyProtection="1">
      <alignment horizontal="left"/>
      <protection/>
    </xf>
    <xf numFmtId="0" fontId="5" fillId="0" borderId="28" xfId="53" applyFont="1" applyBorder="1" applyAlignment="1" applyProtection="1">
      <alignment horizontal="left"/>
      <protection/>
    </xf>
    <xf numFmtId="0" fontId="5" fillId="0" borderId="98" xfId="53" applyFont="1" applyBorder="1" applyAlignment="1" applyProtection="1">
      <alignment horizontal="left"/>
      <protection/>
    </xf>
    <xf numFmtId="0" fontId="4" fillId="7" borderId="89" xfId="53" applyNumberFormat="1" applyFont="1" applyFill="1" applyBorder="1" applyAlignment="1" applyProtection="1">
      <alignment horizontal="center"/>
      <protection locked="0"/>
    </xf>
    <xf numFmtId="0" fontId="7" fillId="0" borderId="48" xfId="53" applyNumberFormat="1" applyFont="1" applyFill="1" applyBorder="1" applyAlignment="1" applyProtection="1">
      <alignment/>
      <protection/>
    </xf>
    <xf numFmtId="0" fontId="2" fillId="0" borderId="0" xfId="53" applyFont="1" applyFill="1" applyBorder="1" applyAlignment="1" applyProtection="1">
      <alignment/>
      <protection/>
    </xf>
    <xf numFmtId="0" fontId="2" fillId="33" borderId="58" xfId="53" applyNumberFormat="1" applyFont="1" applyFill="1" applyBorder="1" applyAlignment="1" applyProtection="1">
      <alignment horizontal="center" wrapText="1"/>
      <protection/>
    </xf>
    <xf numFmtId="0" fontId="2" fillId="33" borderId="69" xfId="53" applyNumberFormat="1" applyFont="1" applyFill="1" applyBorder="1" applyAlignment="1" applyProtection="1">
      <alignment horizontal="center" wrapText="1"/>
      <protection/>
    </xf>
    <xf numFmtId="0" fontId="2" fillId="33" borderId="100" xfId="53" applyNumberFormat="1" applyFont="1" applyFill="1" applyBorder="1" applyAlignment="1" applyProtection="1">
      <alignment horizontal="center" wrapText="1"/>
      <protection/>
    </xf>
    <xf numFmtId="0" fontId="4" fillId="18" borderId="10" xfId="53" applyFont="1" applyFill="1" applyBorder="1" applyAlignment="1" applyProtection="1">
      <alignment horizontal="left" vertical="center" wrapText="1"/>
      <protection/>
    </xf>
    <xf numFmtId="0" fontId="4" fillId="18" borderId="11" xfId="53" applyFont="1" applyFill="1" applyBorder="1" applyAlignment="1" applyProtection="1">
      <alignment horizontal="left" vertical="center" wrapText="1"/>
      <protection/>
    </xf>
    <xf numFmtId="0" fontId="4" fillId="18" borderId="12" xfId="53" applyFont="1" applyFill="1" applyBorder="1" applyAlignment="1" applyProtection="1">
      <alignment horizontal="left" vertical="center" wrapText="1"/>
      <protection/>
    </xf>
    <xf numFmtId="0" fontId="2" fillId="7" borderId="50" xfId="53" applyNumberFormat="1" applyFont="1" applyFill="1" applyBorder="1" applyAlignment="1" applyProtection="1">
      <alignment horizontal="center"/>
      <protection locked="0"/>
    </xf>
    <xf numFmtId="0" fontId="2" fillId="7" borderId="49" xfId="53" applyNumberFormat="1" applyFont="1" applyFill="1" applyBorder="1" applyAlignment="1" applyProtection="1">
      <alignment horizontal="center"/>
      <protection locked="0"/>
    </xf>
    <xf numFmtId="0" fontId="15" fillId="18" borderId="101" xfId="53" applyNumberFormat="1" applyFont="1" applyFill="1" applyBorder="1" applyAlignment="1" applyProtection="1">
      <alignment horizontal="center" vertical="center" wrapText="1"/>
      <protection/>
    </xf>
    <xf numFmtId="0" fontId="15" fillId="18" borderId="70" xfId="53" applyFont="1" applyFill="1" applyBorder="1" applyAlignment="1" applyProtection="1">
      <alignment horizontal="center" vertical="center" wrapText="1"/>
      <protection/>
    </xf>
    <xf numFmtId="14" fontId="4" fillId="18" borderId="89" xfId="53" applyNumberFormat="1" applyFont="1" applyFill="1" applyBorder="1" applyAlignment="1" applyProtection="1">
      <alignment horizontal="center" vertical="center" wrapText="1"/>
      <protection/>
    </xf>
    <xf numFmtId="0" fontId="4" fillId="18" borderId="89" xfId="53" applyFont="1" applyFill="1" applyBorder="1" applyAlignment="1" applyProtection="1">
      <alignment horizontal="center" vertical="center" wrapText="1"/>
      <protection/>
    </xf>
    <xf numFmtId="0" fontId="7" fillId="0" borderId="29" xfId="53" applyNumberFormat="1" applyFont="1" applyFill="1" applyBorder="1" applyAlignment="1" applyProtection="1">
      <alignment horizontal="right"/>
      <protection/>
    </xf>
    <xf numFmtId="0" fontId="7" fillId="0" borderId="34" xfId="53" applyNumberFormat="1" applyFont="1" applyFill="1" applyBorder="1" applyAlignment="1" applyProtection="1">
      <alignment horizontal="right"/>
      <protection/>
    </xf>
    <xf numFmtId="0" fontId="4" fillId="18" borderId="10" xfId="53" applyFont="1" applyFill="1" applyBorder="1" applyAlignment="1" applyProtection="1">
      <alignment horizontal="left"/>
      <protection/>
    </xf>
    <xf numFmtId="0" fontId="4" fillId="18" borderId="11" xfId="53" applyFont="1" applyFill="1" applyBorder="1" applyAlignment="1" applyProtection="1">
      <alignment horizontal="left"/>
      <protection/>
    </xf>
    <xf numFmtId="0" fontId="4" fillId="18" borderId="12" xfId="53" applyFont="1" applyFill="1" applyBorder="1" applyAlignment="1" applyProtection="1">
      <alignment horizontal="left"/>
      <protection/>
    </xf>
    <xf numFmtId="0" fontId="4" fillId="18" borderId="56" xfId="53" applyFont="1" applyFill="1" applyBorder="1" applyAlignment="1" applyProtection="1">
      <alignment horizontal="left" vertical="center" wrapText="1"/>
      <protection/>
    </xf>
    <xf numFmtId="0" fontId="4" fillId="18" borderId="28" xfId="53" applyFont="1" applyFill="1" applyBorder="1" applyAlignment="1" applyProtection="1">
      <alignment horizontal="left" vertical="center" wrapText="1"/>
      <protection/>
    </xf>
    <xf numFmtId="0" fontId="7" fillId="0" borderId="56" xfId="53" applyFont="1" applyFill="1" applyBorder="1" applyAlignment="1" applyProtection="1">
      <alignment/>
      <protection/>
    </xf>
    <xf numFmtId="0" fontId="7" fillId="0" borderId="28" xfId="53" applyFont="1" applyFill="1" applyBorder="1" applyAlignment="1" applyProtection="1">
      <alignment/>
      <protection/>
    </xf>
    <xf numFmtId="0" fontId="7" fillId="0" borderId="98" xfId="53" applyFont="1" applyFill="1" applyBorder="1" applyAlignment="1" applyProtection="1">
      <alignment/>
      <protection/>
    </xf>
    <xf numFmtId="20" fontId="2" fillId="7" borderId="93" xfId="53" applyNumberFormat="1" applyFont="1" applyFill="1" applyBorder="1" applyAlignment="1" applyProtection="1">
      <alignment horizontal="center"/>
      <protection locked="0"/>
    </xf>
    <xf numFmtId="20" fontId="2" fillId="7" borderId="55" xfId="53" applyNumberFormat="1" applyFont="1" applyFill="1" applyBorder="1" applyAlignment="1" applyProtection="1">
      <alignment horizontal="center"/>
      <protection locked="0"/>
    </xf>
    <xf numFmtId="20" fontId="2" fillId="7" borderId="50" xfId="53" applyNumberFormat="1" applyFont="1" applyFill="1" applyBorder="1" applyAlignment="1" applyProtection="1">
      <alignment horizontal="center"/>
      <protection locked="0"/>
    </xf>
    <xf numFmtId="20" fontId="2" fillId="7" borderId="49" xfId="53" applyNumberFormat="1" applyFont="1" applyFill="1" applyBorder="1" applyAlignment="1" applyProtection="1">
      <alignment horizontal="center"/>
      <protection locked="0"/>
    </xf>
    <xf numFmtId="0" fontId="79" fillId="0" borderId="34" xfId="0" applyFont="1" applyBorder="1" applyAlignment="1">
      <alignment horizontal="center"/>
    </xf>
    <xf numFmtId="0" fontId="2" fillId="7" borderId="102" xfId="53" applyNumberFormat="1" applyFont="1" applyFill="1" applyBorder="1" applyAlignment="1" applyProtection="1">
      <alignment horizontal="center"/>
      <protection locked="0"/>
    </xf>
    <xf numFmtId="0" fontId="2" fillId="7" borderId="57" xfId="53" applyNumberFormat="1" applyFont="1" applyFill="1" applyBorder="1" applyAlignment="1" applyProtection="1">
      <alignment horizontal="center"/>
      <protection locked="0"/>
    </xf>
    <xf numFmtId="0" fontId="5" fillId="33" borderId="48" xfId="53" applyNumberFormat="1" applyFont="1" applyFill="1" applyBorder="1" applyAlignment="1" applyProtection="1">
      <alignment horizontal="center" vertical="center" wrapText="1"/>
      <protection/>
    </xf>
    <xf numFmtId="0" fontId="5" fillId="33" borderId="0" xfId="53" applyNumberFormat="1" applyFont="1" applyFill="1" applyBorder="1" applyAlignment="1" applyProtection="1">
      <alignment horizontal="center" vertical="center" wrapText="1"/>
      <protection/>
    </xf>
    <xf numFmtId="0" fontId="5" fillId="33" borderId="49" xfId="53" applyNumberFormat="1" applyFont="1" applyFill="1" applyBorder="1" applyAlignment="1" applyProtection="1">
      <alignment horizontal="center" vertical="center" wrapText="1"/>
      <protection/>
    </xf>
    <xf numFmtId="0" fontId="7" fillId="0" borderId="48" xfId="53" applyFont="1" applyFill="1" applyBorder="1" applyAlignment="1" applyProtection="1">
      <alignment/>
      <protection/>
    </xf>
    <xf numFmtId="0" fontId="2" fillId="0" borderId="0" xfId="53" applyFont="1" applyBorder="1" applyAlignment="1" applyProtection="1">
      <alignment/>
      <protection/>
    </xf>
    <xf numFmtId="0" fontId="4" fillId="7" borderId="99" xfId="53" applyFont="1" applyFill="1" applyBorder="1" applyAlignment="1" applyProtection="1">
      <alignment horizontal="center"/>
      <protection/>
    </xf>
    <xf numFmtId="0" fontId="4" fillId="7" borderId="28" xfId="53" applyFont="1" applyFill="1" applyBorder="1" applyAlignment="1" applyProtection="1">
      <alignment horizontal="center"/>
      <protection/>
    </xf>
    <xf numFmtId="0" fontId="4" fillId="7" borderId="51" xfId="53" applyFont="1" applyFill="1" applyBorder="1" applyAlignment="1" applyProtection="1">
      <alignment horizontal="center"/>
      <protection/>
    </xf>
    <xf numFmtId="0" fontId="4" fillId="7" borderId="93" xfId="53" applyFont="1" applyFill="1" applyBorder="1" applyAlignment="1" applyProtection="1">
      <alignment horizontal="center"/>
      <protection/>
    </xf>
    <xf numFmtId="0" fontId="4" fillId="7" borderId="34" xfId="53" applyFont="1" applyFill="1" applyBorder="1" applyAlignment="1" applyProtection="1">
      <alignment horizontal="center"/>
      <protection/>
    </xf>
    <xf numFmtId="0" fontId="4" fillId="7" borderId="55" xfId="53" applyFont="1" applyFill="1" applyBorder="1" applyAlignment="1" applyProtection="1">
      <alignment horizontal="center"/>
      <protection/>
    </xf>
    <xf numFmtId="0" fontId="4" fillId="33" borderId="0" xfId="53" applyFont="1" applyFill="1" applyBorder="1" applyAlignment="1" applyProtection="1">
      <alignment horizontal="center"/>
      <protection/>
    </xf>
    <xf numFmtId="0" fontId="4" fillId="33" borderId="49" xfId="53" applyFont="1" applyFill="1" applyBorder="1" applyAlignment="1" applyProtection="1">
      <alignment horizontal="center"/>
      <protection/>
    </xf>
    <xf numFmtId="0" fontId="74" fillId="0" borderId="29" xfId="0" applyFont="1" applyBorder="1" applyAlignment="1">
      <alignment horizontal="center"/>
    </xf>
    <xf numFmtId="0" fontId="74" fillId="0" borderId="34" xfId="0" applyFont="1" applyBorder="1" applyAlignment="1">
      <alignment horizontal="center"/>
    </xf>
    <xf numFmtId="0" fontId="74" fillId="0" borderId="55" xfId="0" applyFont="1" applyBorder="1" applyAlignment="1">
      <alignment horizontal="center"/>
    </xf>
    <xf numFmtId="0" fontId="7" fillId="0" borderId="29" xfId="53" applyFont="1" applyFill="1" applyBorder="1" applyAlignment="1" applyProtection="1">
      <alignment horizontal="right"/>
      <protection/>
    </xf>
    <xf numFmtId="0" fontId="7" fillId="0" borderId="34" xfId="53" applyFont="1" applyFill="1" applyBorder="1" applyAlignment="1" applyProtection="1">
      <alignment horizontal="right"/>
      <protection/>
    </xf>
    <xf numFmtId="1" fontId="7" fillId="7" borderId="103" xfId="53" applyNumberFormat="1" applyFont="1" applyFill="1" applyBorder="1" applyAlignment="1" applyProtection="1">
      <alignment horizontal="center"/>
      <protection/>
    </xf>
    <xf numFmtId="1" fontId="7" fillId="7" borderId="104" xfId="53" applyNumberFormat="1" applyFont="1" applyFill="1" applyBorder="1" applyAlignment="1" applyProtection="1">
      <alignment horizontal="center"/>
      <protection/>
    </xf>
    <xf numFmtId="1" fontId="7" fillId="7" borderId="105" xfId="53" applyNumberFormat="1" applyFont="1" applyFill="1" applyBorder="1" applyAlignment="1" applyProtection="1">
      <alignment horizontal="center"/>
      <protection/>
    </xf>
    <xf numFmtId="0" fontId="8" fillId="0" borderId="0" xfId="53" applyFont="1" applyFill="1" applyAlignment="1" applyProtection="1">
      <alignment/>
      <protection/>
    </xf>
    <xf numFmtId="0" fontId="2" fillId="0" borderId="0" xfId="53" applyFont="1" applyFill="1" applyAlignment="1" applyProtection="1">
      <alignment/>
      <protection/>
    </xf>
    <xf numFmtId="0" fontId="4" fillId="0" borderId="0" xfId="53" applyFont="1" applyFill="1" applyAlignment="1" applyProtection="1">
      <alignment horizontal="left"/>
      <protection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7" fillId="0" borderId="62" xfId="53" applyFont="1" applyFill="1" applyBorder="1" applyAlignment="1" applyProtection="1">
      <alignment horizontal="center" vertical="center" wrapText="1"/>
      <protection/>
    </xf>
    <xf numFmtId="0" fontId="7" fillId="0" borderId="91" xfId="53" applyFont="1" applyFill="1" applyBorder="1" applyAlignment="1" applyProtection="1">
      <alignment horizontal="center" vertical="center" wrapText="1"/>
      <protection/>
    </xf>
    <xf numFmtId="0" fontId="7" fillId="0" borderId="92" xfId="53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169" fontId="15" fillId="0" borderId="61" xfId="53" applyNumberFormat="1" applyFont="1" applyFill="1" applyBorder="1" applyAlignment="1" applyProtection="1">
      <alignment horizontal="center"/>
      <protection locked="0"/>
    </xf>
    <xf numFmtId="169" fontId="15" fillId="0" borderId="30" xfId="53" applyNumberFormat="1" applyFont="1" applyFill="1" applyBorder="1" applyAlignment="1" applyProtection="1">
      <alignment horizontal="center"/>
      <protection locked="0"/>
    </xf>
    <xf numFmtId="169" fontId="15" fillId="0" borderId="72" xfId="53" applyNumberFormat="1" applyFont="1" applyFill="1" applyBorder="1" applyAlignment="1" applyProtection="1">
      <alignment horizontal="center"/>
      <protection locked="0"/>
    </xf>
    <xf numFmtId="0" fontId="7" fillId="0" borderId="31" xfId="53" applyFont="1" applyFill="1" applyBorder="1" applyAlignment="1" applyProtection="1">
      <alignment horizontal="center"/>
      <protection/>
    </xf>
    <xf numFmtId="0" fontId="7" fillId="0" borderId="79" xfId="53" applyNumberFormat="1" applyFont="1" applyFill="1" applyBorder="1" applyAlignment="1" applyProtection="1">
      <alignment horizontal="center"/>
      <protection/>
    </xf>
    <xf numFmtId="0" fontId="7" fillId="0" borderId="34" xfId="53" applyFont="1" applyFill="1" applyBorder="1" applyAlignment="1" applyProtection="1">
      <alignment horizontal="left"/>
      <protection/>
    </xf>
    <xf numFmtId="0" fontId="12" fillId="0" borderId="0" xfId="53" applyFont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2" fillId="0" borderId="0" xfId="53" applyBorder="1" applyAlignment="1">
      <alignment horizontal="center"/>
      <protection/>
    </xf>
    <xf numFmtId="9" fontId="12" fillId="39" borderId="106" xfId="53" applyNumberFormat="1" applyFill="1" applyBorder="1" applyAlignment="1">
      <alignment horizontal="center"/>
      <protection/>
    </xf>
    <xf numFmtId="9" fontId="12" fillId="39" borderId="107" xfId="53" applyNumberFormat="1" applyFill="1" applyBorder="1" applyAlignment="1">
      <alignment horizontal="center"/>
      <protection/>
    </xf>
    <xf numFmtId="9" fontId="12" fillId="39" borderId="108" xfId="53" applyNumberFormat="1" applyFill="1" applyBorder="1" applyAlignment="1">
      <alignment horizontal="center"/>
      <protection/>
    </xf>
    <xf numFmtId="9" fontId="12" fillId="39" borderId="18" xfId="53" applyNumberFormat="1" applyFill="1" applyBorder="1" applyAlignment="1">
      <alignment horizontal="center"/>
      <protection/>
    </xf>
    <xf numFmtId="9" fontId="12" fillId="39" borderId="109" xfId="53" applyNumberFormat="1" applyFill="1" applyBorder="1" applyAlignment="1">
      <alignment horizontal="center"/>
      <protection/>
    </xf>
    <xf numFmtId="9" fontId="12" fillId="39" borderId="21" xfId="53" applyNumberFormat="1" applyFill="1" applyBorder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12" fillId="0" borderId="34" xfId="53" applyBorder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12" fillId="0" borderId="34" xfId="53" applyBorder="1" applyAlignment="1">
      <alignment horizontal="center"/>
      <protection/>
    </xf>
    <xf numFmtId="0" fontId="12" fillId="0" borderId="35" xfId="53" applyBorder="1" applyAlignment="1">
      <alignment horizontal="justify" vertical="center"/>
      <protection/>
    </xf>
    <xf numFmtId="0" fontId="12" fillId="0" borderId="35" xfId="53" applyFont="1" applyBorder="1" applyAlignment="1">
      <alignment horizontal="justify" vertical="center"/>
      <protection/>
    </xf>
    <xf numFmtId="0" fontId="12" fillId="0" borderId="35" xfId="53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center"/>
      <protection/>
    </xf>
    <xf numFmtId="0" fontId="12" fillId="0" borderId="34" xfId="53" applyFont="1" applyBorder="1" applyAlignment="1">
      <alignment horizontal="left"/>
      <protection/>
    </xf>
    <xf numFmtId="16" fontId="12" fillId="0" borderId="34" xfId="53" applyNumberFormat="1" applyBorder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0" fontId="22" fillId="0" borderId="35" xfId="53" applyFont="1" applyBorder="1" applyAlignment="1">
      <alignment horizontal="justify"/>
      <protection/>
    </xf>
    <xf numFmtId="0" fontId="22" fillId="0" borderId="35" xfId="53" applyFont="1" applyBorder="1" applyAlignment="1">
      <alignment horizontal="center"/>
      <protection/>
    </xf>
    <xf numFmtId="0" fontId="26" fillId="0" borderId="110" xfId="53" applyFont="1" applyBorder="1" applyAlignment="1">
      <alignment horizontal="center"/>
      <protection/>
    </xf>
    <xf numFmtId="0" fontId="12" fillId="0" borderId="0" xfId="53" applyFont="1" applyAlignment="1">
      <alignment horizontal="justify" vertical="center"/>
      <protection/>
    </xf>
    <xf numFmtId="0" fontId="12" fillId="0" borderId="0" xfId="53" applyAlignment="1">
      <alignment horizontal="right"/>
      <protection/>
    </xf>
    <xf numFmtId="0" fontId="12" fillId="0" borderId="34" xfId="53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5" fillId="0" borderId="35" xfId="53" applyFont="1" applyBorder="1" applyAlignment="1">
      <alignment horizontal="justify"/>
      <protection/>
    </xf>
    <xf numFmtId="0" fontId="74" fillId="40" borderId="10" xfId="0" applyFont="1" applyFill="1" applyBorder="1" applyAlignment="1">
      <alignment horizontal="center" vertical="center" wrapText="1"/>
    </xf>
    <xf numFmtId="0" fontId="74" fillId="40" borderId="11" xfId="0" applyFont="1" applyFill="1" applyBorder="1" applyAlignment="1">
      <alignment horizontal="center" vertical="center" wrapText="1"/>
    </xf>
    <xf numFmtId="0" fontId="74" fillId="40" borderId="12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76" xfId="0" applyNumberFormat="1" applyBorder="1" applyAlignment="1">
      <alignment horizontal="center" vertical="center" wrapText="1"/>
    </xf>
    <xf numFmtId="9" fontId="0" fillId="0" borderId="77" xfId="0" applyNumberFormat="1" applyBorder="1" applyAlignment="1">
      <alignment horizontal="center" vertical="center" wrapText="1"/>
    </xf>
    <xf numFmtId="9" fontId="0" fillId="0" borderId="75" xfId="0" applyNumberForma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rmal 4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171450</xdr:rowOff>
    </xdr:from>
    <xdr:to>
      <xdr:col>1</xdr:col>
      <xdr:colOff>152400</xdr:colOff>
      <xdr:row>7</xdr:row>
      <xdr:rowOff>114300</xdr:rowOff>
    </xdr:to>
    <xdr:pic>
      <xdr:nvPicPr>
        <xdr:cNvPr id="1" name="Picture 22" descr="Logotipo_FFCUL-282x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2</xdr:row>
      <xdr:rowOff>123825</xdr:rowOff>
    </xdr:to>
    <xdr:pic>
      <xdr:nvPicPr>
        <xdr:cNvPr id="2" name="Imagem 2" descr="logo_head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123825</xdr:rowOff>
    </xdr:from>
    <xdr:to>
      <xdr:col>2</xdr:col>
      <xdr:colOff>152400</xdr:colOff>
      <xdr:row>3</xdr:row>
      <xdr:rowOff>247650</xdr:rowOff>
    </xdr:to>
    <xdr:pic>
      <xdr:nvPicPr>
        <xdr:cNvPr id="1" name="Imagem 2" descr="logo_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2952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7</xdr:col>
      <xdr:colOff>1219200</xdr:colOff>
      <xdr:row>5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61" t="790" r="1806" b="91459"/>
        <a:stretch>
          <a:fillRect/>
        </a:stretch>
      </xdr:blipFill>
      <xdr:spPr>
        <a:xfrm>
          <a:off x="0" y="104775"/>
          <a:ext cx="6648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133350</xdr:rowOff>
    </xdr:from>
    <xdr:to>
      <xdr:col>8</xdr:col>
      <xdr:colOff>161925</xdr:colOff>
      <xdr:row>65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61" t="92889" r="1806" b="718"/>
        <a:stretch>
          <a:fillRect/>
        </a:stretch>
      </xdr:blipFill>
      <xdr:spPr>
        <a:xfrm>
          <a:off x="0" y="11477625"/>
          <a:ext cx="718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40</xdr:row>
      <xdr:rowOff>276225</xdr:rowOff>
    </xdr:from>
    <xdr:to>
      <xdr:col>2</xdr:col>
      <xdr:colOff>314325</xdr:colOff>
      <xdr:row>50</xdr:row>
      <xdr:rowOff>0</xdr:rowOff>
    </xdr:to>
    <xdr:sp>
      <xdr:nvSpPr>
        <xdr:cNvPr id="1" name="Chaveta à esquerda 1"/>
        <xdr:cNvSpPr>
          <a:spLocks/>
        </xdr:cNvSpPr>
      </xdr:nvSpPr>
      <xdr:spPr>
        <a:xfrm>
          <a:off x="2381250" y="7400925"/>
          <a:ext cx="152400" cy="2000250"/>
        </a:xfrm>
        <a:prstGeom prst="leftBrace">
          <a:avLst>
            <a:gd name="adj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43</xdr:row>
      <xdr:rowOff>76200</xdr:rowOff>
    </xdr:from>
    <xdr:to>
      <xdr:col>4</xdr:col>
      <xdr:colOff>419100</xdr:colOff>
      <xdr:row>48</xdr:row>
      <xdr:rowOff>76200</xdr:rowOff>
    </xdr:to>
    <xdr:sp>
      <xdr:nvSpPr>
        <xdr:cNvPr id="2" name="Chaveta à esquerda 2"/>
        <xdr:cNvSpPr>
          <a:spLocks/>
        </xdr:cNvSpPr>
      </xdr:nvSpPr>
      <xdr:spPr>
        <a:xfrm>
          <a:off x="3514725" y="8001000"/>
          <a:ext cx="47625" cy="1095375"/>
        </a:xfrm>
        <a:prstGeom prst="leftBrace">
          <a:avLst>
            <a:gd name="adj" fmla="val -496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43</xdr:row>
      <xdr:rowOff>9525</xdr:rowOff>
    </xdr:from>
    <xdr:to>
      <xdr:col>6</xdr:col>
      <xdr:colOff>285750</xdr:colOff>
      <xdr:row>46</xdr:row>
      <xdr:rowOff>9525</xdr:rowOff>
    </xdr:to>
    <xdr:sp>
      <xdr:nvSpPr>
        <xdr:cNvPr id="3" name="Chaveta à esquerda 3"/>
        <xdr:cNvSpPr>
          <a:spLocks/>
        </xdr:cNvSpPr>
      </xdr:nvSpPr>
      <xdr:spPr>
        <a:xfrm>
          <a:off x="4210050" y="7934325"/>
          <a:ext cx="57150" cy="695325"/>
        </a:xfrm>
        <a:prstGeom prst="leftBrace">
          <a:avLst>
            <a:gd name="adj" fmla="val -49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p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2"/>
  <sheetViews>
    <sheetView showGridLines="0" tabSelected="1" zoomScalePageLayoutView="0" workbookViewId="0" topLeftCell="A1">
      <selection activeCell="I7" sqref="I7"/>
    </sheetView>
  </sheetViews>
  <sheetFormatPr defaultColWidth="14.00390625" defaultRowHeight="15"/>
  <cols>
    <col min="1" max="1" width="1.28515625" style="21" customWidth="1"/>
    <col min="2" max="2" width="24.57421875" style="21" customWidth="1"/>
    <col min="3" max="3" width="17.421875" style="21" customWidth="1"/>
    <col min="4" max="4" width="11.57421875" style="21" bestFit="1" customWidth="1"/>
    <col min="5" max="5" width="13.00390625" style="21" customWidth="1"/>
    <col min="6" max="6" width="14.421875" style="47" customWidth="1"/>
    <col min="7" max="7" width="30.421875" style="47" customWidth="1"/>
    <col min="8" max="8" width="14.421875" style="47" customWidth="1"/>
    <col min="9" max="9" width="22.57421875" style="47" bestFit="1" customWidth="1"/>
    <col min="10" max="10" width="1.28515625" style="47" hidden="1" customWidth="1"/>
    <col min="11" max="27" width="14.00390625" style="21" hidden="1" customWidth="1"/>
    <col min="28" max="29" width="14.00390625" style="21" customWidth="1"/>
    <col min="30" max="16384" width="14.00390625" style="21" customWidth="1"/>
  </cols>
  <sheetData>
    <row r="1" spans="1:11" ht="19.5" customHeight="1">
      <c r="A1" s="19"/>
      <c r="B1" s="19"/>
      <c r="C1" s="23"/>
      <c r="D1" s="283" t="s">
        <v>865</v>
      </c>
      <c r="E1" s="283"/>
      <c r="F1" s="283"/>
      <c r="G1" s="283"/>
      <c r="H1" s="284"/>
      <c r="I1" s="284"/>
      <c r="J1" s="240"/>
      <c r="K1" s="19"/>
    </row>
    <row r="2" spans="1:11" ht="3" customHeight="1">
      <c r="A2" s="22"/>
      <c r="B2" s="22"/>
      <c r="C2" s="22"/>
      <c r="D2" s="22"/>
      <c r="E2" s="22"/>
      <c r="F2" s="22"/>
      <c r="G2" s="22"/>
      <c r="H2" s="22"/>
      <c r="I2" s="22"/>
      <c r="J2" s="19"/>
      <c r="K2" s="19"/>
    </row>
    <row r="3" spans="1:15" ht="12.75" customHeight="1">
      <c r="A3" s="19"/>
      <c r="B3" s="24"/>
      <c r="C3" s="285" t="s">
        <v>861</v>
      </c>
      <c r="D3" s="285"/>
      <c r="E3" s="285"/>
      <c r="F3" s="285"/>
      <c r="G3" s="53" t="s">
        <v>47</v>
      </c>
      <c r="H3" s="277"/>
      <c r="I3" s="18">
        <v>2022</v>
      </c>
      <c r="J3" s="165"/>
      <c r="K3" s="48">
        <f ca="1">IF(G9="A Escolha do Nível Rem. é válida.",INDIRECT(ADDRESS(ROW(M3),MATCH("X",G7:I7,0)+COLUMN(M3)-1,1,TRUE)),0)</f>
        <v>0</v>
      </c>
      <c r="L3" s="19" t="s">
        <v>0</v>
      </c>
      <c r="M3" s="20">
        <v>39.83</v>
      </c>
      <c r="N3" s="20">
        <v>43.39</v>
      </c>
      <c r="O3" s="20">
        <v>50.2</v>
      </c>
    </row>
    <row r="4" spans="1:15" ht="12.75" customHeight="1">
      <c r="A4" s="19"/>
      <c r="B4" s="24"/>
      <c r="C4" s="285"/>
      <c r="D4" s="285"/>
      <c r="E4" s="285"/>
      <c r="F4" s="285"/>
      <c r="G4" s="1" t="s">
        <v>407</v>
      </c>
      <c r="H4" s="2"/>
      <c r="I4" s="3"/>
      <c r="J4" s="166"/>
      <c r="K4" s="48">
        <f ca="1">IF(G9="A Escolha do Nível Rem. é válida.",INDIRECT(ADDRESS(ROW(M4),MATCH("X",G7:I7,0)+COLUMN(M4)-1,1,TRUE)),0)</f>
        <v>0</v>
      </c>
      <c r="L4" s="19" t="s">
        <v>1</v>
      </c>
      <c r="M4" s="20">
        <v>72.72</v>
      </c>
      <c r="N4" s="20">
        <v>85.5</v>
      </c>
      <c r="O4" s="20">
        <v>89.35</v>
      </c>
    </row>
    <row r="5" spans="1:11" ht="3" customHeight="1">
      <c r="A5" s="22"/>
      <c r="B5" s="22"/>
      <c r="C5" s="285"/>
      <c r="D5" s="285"/>
      <c r="E5" s="285"/>
      <c r="F5" s="285"/>
      <c r="G5" s="19">
        <f>IF(UPPER(G7)="X",1,IF(LEN(TRIM(G7))&gt;0,2,0))</f>
        <v>0</v>
      </c>
      <c r="H5" s="19">
        <f>IF(UPPER(H7)="X",1,IF(LEN(TRIM(H7))&gt;0,2,0))</f>
        <v>0</v>
      </c>
      <c r="I5" s="19">
        <f>IF(UPPER(I7)="X",1,IF(LEN(TRIM(I7))&gt;0,2,0))</f>
        <v>0</v>
      </c>
      <c r="J5" s="19"/>
      <c r="K5" s="19"/>
    </row>
    <row r="6" spans="1:11" ht="12.75" customHeight="1">
      <c r="A6" s="19"/>
      <c r="B6" s="25" t="s">
        <v>294</v>
      </c>
      <c r="C6" s="285"/>
      <c r="D6" s="285"/>
      <c r="E6" s="285"/>
      <c r="F6" s="285"/>
      <c r="G6" s="286" t="s">
        <v>2</v>
      </c>
      <c r="H6" s="287"/>
      <c r="I6" s="288"/>
      <c r="J6" s="167"/>
      <c r="K6" s="19">
        <f>IF(G9="A Escolha do Nível Rem. é válida.",HLOOKUP("X",G7:I8,2,FALSE),0)</f>
        <v>0</v>
      </c>
    </row>
    <row r="7" spans="1:11" ht="12.75" customHeight="1">
      <c r="A7" s="19"/>
      <c r="B7" s="24"/>
      <c r="C7" s="285"/>
      <c r="D7" s="285"/>
      <c r="E7" s="285"/>
      <c r="F7" s="285"/>
      <c r="G7" s="198"/>
      <c r="H7" s="199"/>
      <c r="I7" s="200"/>
      <c r="J7" s="169"/>
      <c r="K7" s="19"/>
    </row>
    <row r="8" spans="1:11" ht="12.75" customHeight="1">
      <c r="A8" s="19"/>
      <c r="B8" s="26"/>
      <c r="C8" s="285"/>
      <c r="D8" s="285"/>
      <c r="E8" s="285"/>
      <c r="F8" s="285"/>
      <c r="G8" s="27" t="s">
        <v>3</v>
      </c>
      <c r="H8" s="28" t="s">
        <v>4</v>
      </c>
      <c r="I8" s="29" t="s">
        <v>5</v>
      </c>
      <c r="J8" s="168"/>
      <c r="K8" s="19" t="str">
        <f>IF(K6=G8,"inferior ao NÍVEL REMUNERATÓRIO 9",IF(K6=H8,"entre NÍVEIS REMUNER. 9 e 18 (inclusive)",IF(K6=I8,"superior ao NÍVEL REMUNERATÓRIO 18","?! NÍVEL REMUNERAT. não escolhido ?!")))</f>
        <v>?! NÍVEL REMUNERAT. não escolhido ?!</v>
      </c>
    </row>
    <row r="9" spans="1:11" ht="12.75" customHeight="1">
      <c r="A9" s="19"/>
      <c r="B9" s="30"/>
      <c r="C9" s="285"/>
      <c r="D9" s="285"/>
      <c r="E9" s="285"/>
      <c r="F9" s="285"/>
      <c r="G9" s="289" t="str">
        <f>IF(G5+H5+I5=1,"A Escolha do Nível Rem. é válida.",IF(G5+H5+I5=0,"Marque a Escolha do Nível Rem. com X ...","ESCOLHA INVÁLIDA !!!"))</f>
        <v>Marque a Escolha do Nível Rem. com X ...</v>
      </c>
      <c r="H9" s="290"/>
      <c r="I9" s="291"/>
      <c r="J9" s="240"/>
      <c r="K9" s="19"/>
    </row>
    <row r="10" spans="1:11" ht="3" customHeight="1">
      <c r="A10" s="22"/>
      <c r="B10" s="22"/>
      <c r="C10" s="22"/>
      <c r="D10" s="22"/>
      <c r="E10" s="22"/>
      <c r="F10" s="22"/>
      <c r="G10" s="22"/>
      <c r="H10" s="22"/>
      <c r="I10" s="22"/>
      <c r="J10" s="19"/>
      <c r="K10" s="19"/>
    </row>
    <row r="11" spans="1:11" s="32" customFormat="1" ht="12.75" customHeight="1">
      <c r="A11" s="31"/>
      <c r="B11" s="292" t="str">
        <f>("AJUDAS DE CUSTO - "&amp;G13&amp;" - "&amp;K8)</f>
        <v>AJUDAS DE CUSTO - Reunião de Projecto - ?! NÍVEL REMUNERAT. não escolhido ?!</v>
      </c>
      <c r="C11" s="293"/>
      <c r="D11" s="293"/>
      <c r="E11" s="293"/>
      <c r="F11" s="293"/>
      <c r="G11" s="293"/>
      <c r="H11" s="293"/>
      <c r="I11" s="294"/>
      <c r="J11" s="180"/>
      <c r="K11" s="31"/>
    </row>
    <row r="12" spans="1:11" ht="12" customHeight="1">
      <c r="A12" s="19"/>
      <c r="B12" s="278" t="s">
        <v>854</v>
      </c>
      <c r="C12" s="279"/>
      <c r="D12" s="280"/>
      <c r="E12" s="281"/>
      <c r="F12" s="281"/>
      <c r="G12" s="281"/>
      <c r="H12" s="281"/>
      <c r="I12" s="282"/>
      <c r="J12" s="181"/>
      <c r="K12" s="19"/>
    </row>
    <row r="13" spans="1:19" ht="12" customHeight="1">
      <c r="A13" s="19"/>
      <c r="B13" s="58" t="s">
        <v>48</v>
      </c>
      <c r="C13" s="55"/>
      <c r="D13" s="56"/>
      <c r="E13" s="57" t="s">
        <v>50</v>
      </c>
      <c r="F13" s="56"/>
      <c r="G13" s="301" t="s">
        <v>52</v>
      </c>
      <c r="H13" s="301"/>
      <c r="I13" s="302"/>
      <c r="J13" s="182"/>
      <c r="K13" s="19"/>
      <c r="O13" s="49" t="s">
        <v>51</v>
      </c>
      <c r="Q13" s="50" t="s">
        <v>55</v>
      </c>
      <c r="S13" s="51" t="s">
        <v>67</v>
      </c>
    </row>
    <row r="14" spans="1:19" ht="12" customHeight="1">
      <c r="A14" s="19"/>
      <c r="B14" s="253"/>
      <c r="C14" s="180"/>
      <c r="D14" s="254"/>
      <c r="E14" s="255"/>
      <c r="F14" s="254"/>
      <c r="G14" s="256"/>
      <c r="H14" s="256"/>
      <c r="I14" s="257"/>
      <c r="J14" s="182"/>
      <c r="K14" s="19"/>
      <c r="O14" s="49" t="s">
        <v>424</v>
      </c>
      <c r="Q14" s="50"/>
      <c r="S14" s="51"/>
    </row>
    <row r="15" spans="1:19" ht="12" customHeight="1">
      <c r="A15" s="19"/>
      <c r="B15" s="4" t="s">
        <v>6</v>
      </c>
      <c r="C15" s="303"/>
      <c r="D15" s="303"/>
      <c r="E15" s="303"/>
      <c r="F15" s="303"/>
      <c r="G15" s="303"/>
      <c r="H15" s="303"/>
      <c r="I15" s="304"/>
      <c r="J15" s="183"/>
      <c r="K15" s="19"/>
      <c r="O15" s="49" t="s">
        <v>52</v>
      </c>
      <c r="Q15" s="50" t="s">
        <v>56</v>
      </c>
      <c r="S15" s="51" t="s">
        <v>68</v>
      </c>
    </row>
    <row r="16" spans="1:19" ht="12" customHeight="1">
      <c r="A16" s="19"/>
      <c r="B16" s="61" t="s">
        <v>8</v>
      </c>
      <c r="C16" s="305"/>
      <c r="D16" s="306"/>
      <c r="E16" s="62" t="s">
        <v>7</v>
      </c>
      <c r="F16" s="307"/>
      <c r="G16" s="308"/>
      <c r="H16" s="308"/>
      <c r="I16" s="309"/>
      <c r="J16" s="184"/>
      <c r="K16" s="19"/>
      <c r="Q16" s="50" t="s">
        <v>57</v>
      </c>
      <c r="S16" s="51" t="s">
        <v>69</v>
      </c>
    </row>
    <row r="17" spans="1:19" ht="12" customHeight="1">
      <c r="A17" s="19"/>
      <c r="B17" s="54"/>
      <c r="C17" s="59"/>
      <c r="D17" s="295" t="str">
        <f>IF(D12&lt;&gt;"",IF(C15&lt;&gt;"",IF(C16&lt;&gt;"",IF(F16&lt;&gt;"","","Preencha o e-mail!!!"),"Preencha o NIF!!!"),"Preencha o Nome!!!"),"Preencha o Tipo de Deslocação!!!")</f>
        <v>Preencha o Tipo de Deslocação!!!</v>
      </c>
      <c r="E17" s="296"/>
      <c r="F17" s="296"/>
      <c r="G17" s="296"/>
      <c r="H17" s="297"/>
      <c r="I17" s="60"/>
      <c r="J17" s="169"/>
      <c r="K17" s="19"/>
      <c r="Q17" s="50" t="s">
        <v>58</v>
      </c>
      <c r="S17" s="51" t="s">
        <v>70</v>
      </c>
    </row>
    <row r="18" spans="1:19" ht="3" customHeight="1">
      <c r="A18" s="22"/>
      <c r="B18" s="22"/>
      <c r="C18" s="22"/>
      <c r="D18" s="22"/>
      <c r="E18" s="22"/>
      <c r="F18" s="22"/>
      <c r="G18" s="22"/>
      <c r="H18" s="22"/>
      <c r="I18" s="22"/>
      <c r="J18" s="19"/>
      <c r="K18" s="19"/>
      <c r="Q18" s="50" t="s">
        <v>59</v>
      </c>
      <c r="S18" s="51" t="s">
        <v>71</v>
      </c>
    </row>
    <row r="19" spans="1:19" ht="15" customHeight="1">
      <c r="A19" s="19"/>
      <c r="B19" s="292" t="str">
        <f>("Local, Objectivos e Periodo de Deslocação - "&amp;D22)</f>
        <v>Local, Objectivos e Periodo de Deslocação - </v>
      </c>
      <c r="C19" s="293"/>
      <c r="D19" s="293"/>
      <c r="E19" s="293"/>
      <c r="F19" s="293"/>
      <c r="G19" s="293"/>
      <c r="H19" s="293"/>
      <c r="I19" s="294"/>
      <c r="J19" s="180"/>
      <c r="K19" s="19">
        <f>IF(YEAR(B22)&gt;YEAR(C22),"Corrija Datas, para Início menor/igual Fim !!!",IF(AND(YEAR(B22)=YEAR(C22),MONTH(B22)&gt;MONTH(C22)),"Corrija Datas, para Início menor/igual Fim !!!",IF(AND(YEAR(B22)=YEAR(C22),MONTH(B22)=MONTH(C22),DAY(B22)&gt;DAY(C22)),"Corrija Datas, para Início menor/igual Fim !!!","")))</f>
      </c>
      <c r="Q19" s="50" t="s">
        <v>60</v>
      </c>
      <c r="S19" s="51" t="s">
        <v>72</v>
      </c>
    </row>
    <row r="20" spans="1:19" s="36" customFormat="1" ht="26.25" customHeight="1">
      <c r="A20" s="33"/>
      <c r="B20" s="34" t="s">
        <v>9</v>
      </c>
      <c r="C20" s="241" t="s">
        <v>10</v>
      </c>
      <c r="D20" s="298" t="s">
        <v>293</v>
      </c>
      <c r="E20" s="299"/>
      <c r="F20" s="299"/>
      <c r="G20" s="299"/>
      <c r="H20" s="300"/>
      <c r="I20" s="35" t="s">
        <v>11</v>
      </c>
      <c r="J20" s="170"/>
      <c r="K20" s="33">
        <f>IF(UPPER(TRIM(I17))="R","Local  e Nome da Reunião",IF(UPPER(TRIM(I17))="T","Local e Object. Trab. Campo",""))</f>
      </c>
      <c r="Q20" s="50" t="s">
        <v>61</v>
      </c>
      <c r="S20" s="51" t="s">
        <v>73</v>
      </c>
    </row>
    <row r="21" spans="1:19" s="36" customFormat="1" ht="3.75" customHeight="1">
      <c r="A21" s="33"/>
      <c r="B21" s="262"/>
      <c r="C21" s="263"/>
      <c r="D21" s="264"/>
      <c r="E21" s="249"/>
      <c r="F21" s="249"/>
      <c r="G21" s="249"/>
      <c r="H21" s="265"/>
      <c r="I21" s="266"/>
      <c r="J21" s="170"/>
      <c r="K21" s="33"/>
      <c r="Q21" s="50"/>
      <c r="S21" s="51"/>
    </row>
    <row r="22" spans="1:19" ht="15.75">
      <c r="A22" s="19"/>
      <c r="B22" s="194"/>
      <c r="C22" s="195"/>
      <c r="D22" s="318"/>
      <c r="E22" s="318"/>
      <c r="F22" s="318"/>
      <c r="G22" s="318"/>
      <c r="H22" s="318"/>
      <c r="I22" s="196">
        <v>364</v>
      </c>
      <c r="J22" s="185"/>
      <c r="K22" s="19">
        <f>IF(UPPER(TRIM(I17))="R","A Distância ao Local em Km",IF(UPPER(TRIM(I17))="T","A Distância ao Local em Km",""))</f>
      </c>
      <c r="Q22" s="50" t="s">
        <v>62</v>
      </c>
      <c r="S22" s="51" t="s">
        <v>74</v>
      </c>
    </row>
    <row r="23" spans="1:19" ht="3" customHeight="1">
      <c r="A23" s="22"/>
      <c r="B23" s="22"/>
      <c r="C23" s="22"/>
      <c r="D23" s="22"/>
      <c r="E23" s="22"/>
      <c r="F23" s="22"/>
      <c r="G23" s="22"/>
      <c r="H23" s="22"/>
      <c r="I23" s="22">
        <v>20</v>
      </c>
      <c r="J23" s="19"/>
      <c r="K23" s="19">
        <f>IF(I22&lt;20,"Não Tem Direito a Ajuda de Custo",0)</f>
        <v>0</v>
      </c>
      <c r="Q23" s="50" t="s">
        <v>63</v>
      </c>
      <c r="S23" s="51" t="s">
        <v>75</v>
      </c>
    </row>
    <row r="24" spans="1:19" ht="15.75">
      <c r="A24" s="19"/>
      <c r="B24" s="319" t="s">
        <v>54</v>
      </c>
      <c r="C24" s="320"/>
      <c r="D24" s="321"/>
      <c r="E24" s="322" t="s">
        <v>12</v>
      </c>
      <c r="F24" s="323"/>
      <c r="G24" s="323"/>
      <c r="H24" s="324"/>
      <c r="I24" s="126" t="s">
        <v>13</v>
      </c>
      <c r="J24" s="171"/>
      <c r="K24" s="19"/>
      <c r="Q24" s="50" t="s">
        <v>64</v>
      </c>
      <c r="S24" s="51" t="s">
        <v>76</v>
      </c>
    </row>
    <row r="25" spans="1:19" s="38" customFormat="1" ht="23.25" customHeight="1">
      <c r="A25" s="37"/>
      <c r="B25" s="336" t="str">
        <f>"Ajudas de Custo (Nível Rem."&amp;IF(K6=0,"não escolhido!!!"," "&amp;K6)&amp;")"</f>
        <v>Ajudas de Custo (Nível Rem.não escolhido!!!)</v>
      </c>
      <c r="C25" s="337"/>
      <c r="D25" s="338" t="s">
        <v>53</v>
      </c>
      <c r="E25" s="339"/>
      <c r="F25" s="271" t="s">
        <v>14</v>
      </c>
      <c r="G25" s="271" t="s">
        <v>15</v>
      </c>
      <c r="H25" s="267" t="s">
        <v>16</v>
      </c>
      <c r="I25" s="127" t="s">
        <v>17</v>
      </c>
      <c r="J25" s="172"/>
      <c r="K25" s="19">
        <f>IF(AND(OR(UPPER(D26)="X",TRIM(D26)=""),OR(UPPER(D27)="X",TRIM(D27)=""),OR(UPPER(D28)="X",TRIM(D28)=""),OR(UPPER(D29)="X",TRIM(D29)="")),K26,"ESCOLHA INVÁLIDA DO REGIME !!!")</f>
      </c>
      <c r="Q25" s="50" t="s">
        <v>65</v>
      </c>
      <c r="S25" s="51" t="s">
        <v>77</v>
      </c>
    </row>
    <row r="26" spans="1:19" ht="12" customHeight="1">
      <c r="A26" s="19"/>
      <c r="B26" s="147" t="s">
        <v>18</v>
      </c>
      <c r="C26" s="201">
        <f>K3</f>
        <v>0</v>
      </c>
      <c r="D26" s="325"/>
      <c r="E26" s="325"/>
      <c r="F26" s="272"/>
      <c r="G26" s="272"/>
      <c r="H26" s="268">
        <f>IF(D26="X",IF(VALUE($I$22)&gt;50,IF($B$22=$C$22,ROUND(IF(AND(F26&lt;TIME(14,0,0),G26&gt;TIME(13,0,0)),C26*0.25,0)+IF(AND(F26&lt;TIME(21,0,0),G26&gt;TIME(20,0,0)),C26*0.25,0)+IF(G26&gt;TIME(22,0,0),C26*0,0),2),ROUND((($C$22-$B$22-1)*C26)+IF(F26&lt;=TIME(13,0,0),C26,0)+IF(AND(F26&gt;TIME(13,0,0),F26&lt;=TIME(21,0,0)),C26*0.75,0)+IF(F26&gt;TIME(21,0,0),C26*0.5,0)+IF(G26&lt;=TIME(13,0,0),0,0)+IF(AND(G26&gt;TIME(13,0,0),G26&lt;=TIME(20,0,0)),C26*0.25,0)+IF(G26&gt;TIME(20,0,0),C26*0.5,0),2)),IF(AND(VALUE($I$22)&gt;20,VALUE($I$22)&lt;=50),IF($B$22=$C$22,ROUND(IF(AND(F26&lt;TIME(14,0,0),G26&gt;TIME(13,0,0)),C26*0.25,0)+IF(AND(F26&lt;TIME(21,0,0),G26&gt;TIME(20,0,0)),C26*0.25,0)+IF(G26&gt;TIME(22,0,0),C26*0,0),2),ROUND((($C$22-$B$22)*(C26*0.75))+IF(G26&lt;=TIME(13,0,0),0,0)+IF(AND(G26&gt;TIME(13,0,0),G26&lt;=TIME(20,0,0)),C26*0.25,0)+IF(G26&gt;TIME(20,0,0),C26*0.5,0),2)),0)),0)</f>
        <v>0</v>
      </c>
      <c r="I26" s="128" t="s">
        <v>19</v>
      </c>
      <c r="J26" s="173"/>
      <c r="K26" s="19">
        <f>IF(AND(UPPER(D26)="X",OR(LEN(TRIM(B22))&gt;0,LEN(TRIM(C22))&gt;0,LEN(TRIM(F26))&gt;0,LEN(TRIM(G26))&gt;0),OR(LEN(TRIM(B22))&lt;=0,LEN(TRIM(C22))&lt;=0,LEN(TRIM(F26))&lt;=0,LEN(TRIM(G26))&lt;=0)),"Preencha todos os dados No país 100% !!!",IF(AND(UPPER(D26)="X",YEAR(B22)=YEAR(C22),MONTH(B22)=MONTH(C22),DAY(B22)=DAY(C22),HOUR(F26)&gt;HOUR(G26)),"Corrija Horas, para Início menor/igual Fim !!!",IF(AND(UPPER(D26)="X",YEAR(B22)=YEAR(C22),MONTH(B22)=MONTH(C22),DAY(B22)=DAY(C22),HOUR(F26)=HOUR(G26),MINUTE(F26)&gt;MINUTE(G26)),"Corrija Horas, para Início menor/igual Fim !!!",IF(AND(UPPER(D26)="X",YEAR(B22)=YEAR(C22),MONTH(B22)=MONTH(C22),DAY(B22)=DAY(C22),HOUR(F26)=HOUR(G26),MINUTE(F26)=MINUTE(G26),SECOND(F26)&gt;SECOND(G26)),"Corrija Horas, para Início menor/igual Fim !!!",K27))))</f>
      </c>
      <c r="Q26" s="50" t="s">
        <v>66</v>
      </c>
      <c r="S26" s="51" t="s">
        <v>78</v>
      </c>
    </row>
    <row r="27" spans="1:19" ht="12" customHeight="1">
      <c r="A27" s="19"/>
      <c r="B27" s="147" t="s">
        <v>20</v>
      </c>
      <c r="C27" s="201">
        <f>K3*0.5</f>
        <v>0</v>
      </c>
      <c r="D27" s="325"/>
      <c r="E27" s="325"/>
      <c r="F27" s="272"/>
      <c r="G27" s="272"/>
      <c r="H27" s="268">
        <f>IF(D27="X",IF(VALUE($I$22)&gt;50,IF($B$22=$C$22,ROUND(IF(AND(F27&lt;TIME(14,0,0),G27&gt;TIME(13,0,0)),C27*0.25,0)+IF(AND(F27&lt;TIME(21,0,0),G27&gt;TIME(20,0,0)),C27*0.25,0)+IF(G27&gt;TIME(22,0,0),C27*0,0),2),ROUND((($C$22-$B$22-1)*C27)+IF(F27&lt;=TIME(13,0,0),C26,0)+IF(AND(F27&gt;TIME(13,0,0),F27&lt;=TIME(21,0,0)),C26*0.75,0)+IF(F27&gt;TIME(21,0,0),C26*0.5,0)-(C26*0.5)+IF(G27&lt;=TIME(13,0,0),0,0)+IF(AND(G27&gt;TIME(13,0,0),G27&lt;=TIME(20,0,0)),C26*0.25,0)+IF(G27&gt;TIME(20,0,0),C26*0.5,0),2)),IF(AND(VALUE($I$22)&gt;20,VALUE($I$22)&lt;=50),IF($B$22=$C$22,ROUND(IF(AND(F27&lt;TIME(14,0,0),G27&gt;TIME(13,0,0)),C26*0.25,0)+IF(AND(F27&lt;TIME(21,0,0),G27&gt;TIME(20,0,0)),C26*0.25,0)+IF(G27&gt;TIME(22,0,0),C26*0,0),2),ROUND((($C$22-$B$22)*(C26*0.75))+IF(G27&lt;=TIME(13,0,0),0,0)+IF(AND(G27&gt;TIME(13,0,0),G27&lt;=TIME(20,0,0)),C26*0.25,0)+IF(G27&gt;TIME(20,0,0),C26*0.5,0),2)),0)),0)</f>
        <v>0</v>
      </c>
      <c r="I27" s="129" t="s">
        <v>21</v>
      </c>
      <c r="J27" s="172"/>
      <c r="K27" s="19">
        <f>IF(AND(UPPER(D27)="X",OR(LEN(TRIM(B22))&gt;0,LEN(TRIM(C22))&gt;0,LEN(TRIM(F27))&gt;0,LEN(TRIM(G27))&gt;0),OR(LEN(TRIM(B22))&lt;=0,LEN(TRIM(C22))&lt;=0,LEN(TRIM(F27))&lt;=0,LEN(TRIM(G27))&lt;=0)),"Preencha todos os dados No país 50% !!!",IF(AND(UPPER(D27)="X",YEAR(B22)=YEAR(C22),MONTH(B22)=MONTH(C22),DAY(B22)=DAY(C22),HOUR(F27)&gt;HOUR(G27)),"Corrija Horas, para Início menor/igual Fim !!!",IF(AND(UPPER(D27)="X",YEAR(B22)=YEAR(C22),MONTH(B22)=MONTH(C22),DAY(B22)=DAY(C22),HOUR(F27)=HOUR(G27),MINUTE(F27)&gt;MINUTE(G27)),"Corrija Horas, para Início menor/igual Fim !!!",IF(AND(UPPER(D27)="X",YEAR(B22)=YEAR(C22),MONTH(B22)=MONTH(C22),DAY(B22)=DAY(C22),HOUR(F27)=HOUR(G27),MINUTE(F27)=MINUTE(G27),SECOND(F27)&gt;SECOND(G27)),"Corrija Horas, para Início menor/igual Fim !!!",K28))))</f>
      </c>
      <c r="S27" s="51" t="s">
        <v>79</v>
      </c>
    </row>
    <row r="28" spans="1:19" ht="12" customHeight="1">
      <c r="A28" s="19"/>
      <c r="B28" s="147" t="s">
        <v>22</v>
      </c>
      <c r="C28" s="201">
        <f>K4</f>
        <v>0</v>
      </c>
      <c r="D28" s="325"/>
      <c r="E28" s="325"/>
      <c r="F28" s="328"/>
      <c r="G28" s="329"/>
      <c r="H28" s="268">
        <f>IF(D28="X",ROUND(($C$22-$B$22+1)*C28,2),0)</f>
        <v>0</v>
      </c>
      <c r="I28" s="127" t="s">
        <v>17</v>
      </c>
      <c r="J28" s="172"/>
      <c r="K28" s="19">
        <f>IF(AND(UPPER(D28)="X",OR(LEN(TRIM(B22))&gt;0,LEN(TRIM(C22))&gt;0),OR(LEN(TRIM(B22))&lt;=0,LEN(TRIM(C22))&lt;=0)),"Preencha todos dados No estrangeiro 100% !!!",K29)</f>
      </c>
      <c r="S28" s="51" t="s">
        <v>80</v>
      </c>
    </row>
    <row r="29" spans="1:19" ht="12" customHeight="1">
      <c r="A29" s="19"/>
      <c r="B29" s="220" t="s">
        <v>23</v>
      </c>
      <c r="C29" s="222">
        <f>ROUNDDOWN(K4*0.7,2)</f>
        <v>0</v>
      </c>
      <c r="D29" s="325"/>
      <c r="E29" s="325"/>
      <c r="F29" s="330"/>
      <c r="G29" s="329"/>
      <c r="H29" s="268">
        <f>IF(D29="X",ROUND(($C$22-$B$22+1)*C29,2),0)</f>
        <v>0</v>
      </c>
      <c r="I29" s="128" t="s">
        <v>24</v>
      </c>
      <c r="J29" s="173"/>
      <c r="K29" s="19">
        <f>IF(AND(UPPER(D29)="X",OR(LEN(TRIM(B22))&gt;0,LEN(TRIM(C22))&gt;0),OR(LEN(TRIM(B22))&lt;=0,LEN(TRIM(C22))&lt;=0)),"Preencha todos dados No estrangeiro 70% !!!",K30)</f>
      </c>
      <c r="S29" s="51" t="s">
        <v>81</v>
      </c>
    </row>
    <row r="30" spans="1:19" ht="12" customHeight="1">
      <c r="A30" s="19"/>
      <c r="B30" s="326" t="s">
        <v>25</v>
      </c>
      <c r="C30" s="327"/>
      <c r="D30" s="223" t="s">
        <v>26</v>
      </c>
      <c r="E30" s="224"/>
      <c r="F30" s="269">
        <v>4.77</v>
      </c>
      <c r="G30" s="270" t="s">
        <v>27</v>
      </c>
      <c r="H30" s="202">
        <f>ROUND(-ROUND(E30,0)*F30,2)</f>
        <v>0</v>
      </c>
      <c r="I30" s="130" t="s">
        <v>28</v>
      </c>
      <c r="J30" s="174"/>
      <c r="K30" s="19">
        <f>IF(AND(TRIM(D26)="",TRIM(D27)="",TRIM(D28)="",TRIM(D29)="",OR(LEN(TRIM(E30))&gt;0,LEN(TRIM(G31))&gt;0)),"Escolha um Regime, ou apague Dias e Equipar.!!!",IF(OR(LEN(TRIM(D26))&gt;0,LEN(TRIM(D27))&gt;0,LEN(TRIM(D28))&gt;0,LEN(TRIM(D29))&gt;0,LEN(TRIM(E30))&gt;0,LEN(TRIM(G31))&gt;0),K33,""))</f>
      </c>
      <c r="S30" s="51" t="s">
        <v>82</v>
      </c>
    </row>
    <row r="31" spans="1:19" s="39" customFormat="1" ht="12" customHeight="1">
      <c r="A31" s="24"/>
      <c r="B31" s="340" t="s">
        <v>403</v>
      </c>
      <c r="C31" s="341"/>
      <c r="D31" s="341"/>
      <c r="E31" s="341"/>
      <c r="F31" s="341"/>
      <c r="G31" s="221"/>
      <c r="H31" s="203">
        <f>IF(OR(UPPER(TRIM(G31))="S",UPPER(TRIM(G31))="S"),-H30,0)</f>
        <v>0</v>
      </c>
      <c r="I31" s="204">
        <f>IF(LEN(TRIM(F28))&gt;0,"ALERTA",IF((H26+H27+H28+H29+H30+H31)&lt;0,0,H26+H27+H28+H29+H30+H31))</f>
        <v>0</v>
      </c>
      <c r="J31" s="176"/>
      <c r="K31" s="19"/>
      <c r="S31" s="51" t="s">
        <v>83</v>
      </c>
    </row>
    <row r="32" spans="1:19" ht="3" customHeight="1">
      <c r="A32" s="22"/>
      <c r="B32" s="22"/>
      <c r="C32" s="22"/>
      <c r="D32" s="22"/>
      <c r="E32" s="22"/>
      <c r="F32" s="22"/>
      <c r="G32" s="22"/>
      <c r="H32" s="152">
        <v>0.36</v>
      </c>
      <c r="I32" s="153" t="s">
        <v>30</v>
      </c>
      <c r="J32" s="153"/>
      <c r="K32" s="19"/>
      <c r="S32" s="51" t="s">
        <v>84</v>
      </c>
    </row>
    <row r="33" spans="1:19" ht="15.75">
      <c r="A33" s="22"/>
      <c r="B33" s="342" t="s">
        <v>363</v>
      </c>
      <c r="C33" s="343"/>
      <c r="D33" s="343"/>
      <c r="E33" s="343"/>
      <c r="F33" s="343"/>
      <c r="G33" s="343"/>
      <c r="H33" s="343"/>
      <c r="I33" s="344"/>
      <c r="J33" s="26"/>
      <c r="K33" s="19" t="str">
        <f>IF(LEN(TRIM(B22))&lt;=0,"Preencha Data Início, ou apague Dias e Equipar.!!!",IF(AND(LEN(TRIM(E30))&gt;0,ISNUMBER(E30),E30&gt;=0),IF(UPPER(TRIM(D17))="S",IF(K6=0,"Escolha NívelRe.(topo)ou apague Dias e Equipar.!!!",""),IF(OR(UPPER(TRIM(G31))="S",UPPER(TRIM(G31))="N",ROUND(E30,0)=0),IF(K6=0,"Escolha NívelRe.(topo)ou apague Dias e Equipar.!!!",""),"Preencha Equiparação a Bolseiro(a) (S ou N) !!!")),"Preencha Nº Dias Úteis (maior ou igual a 0) !!!"))</f>
        <v>Preencha Data Início, ou apague Dias e Equipar.!!!</v>
      </c>
      <c r="S33" s="51" t="s">
        <v>85</v>
      </c>
    </row>
    <row r="34" spans="1:19" ht="4.5" customHeight="1">
      <c r="A34" s="19"/>
      <c r="B34" s="112"/>
      <c r="C34" s="39"/>
      <c r="D34" s="39"/>
      <c r="E34" s="39"/>
      <c r="F34" s="39"/>
      <c r="G34" s="39"/>
      <c r="H34" s="39"/>
      <c r="I34" s="113"/>
      <c r="J34" s="39"/>
      <c r="K34" s="19"/>
      <c r="S34" s="51" t="s">
        <v>86</v>
      </c>
    </row>
    <row r="35" spans="1:19" ht="12" customHeight="1">
      <c r="A35" s="19"/>
      <c r="B35" s="310" t="s">
        <v>364</v>
      </c>
      <c r="C35" s="311"/>
      <c r="D35" s="107"/>
      <c r="E35" s="146" t="s">
        <v>382</v>
      </c>
      <c r="F35" s="133"/>
      <c r="G35" s="312" t="s">
        <v>405</v>
      </c>
      <c r="H35" s="313"/>
      <c r="I35" s="314"/>
      <c r="J35" s="186"/>
      <c r="K35" s="107"/>
      <c r="S35" s="51" t="s">
        <v>87</v>
      </c>
    </row>
    <row r="36" spans="1:19" ht="12" customHeight="1">
      <c r="A36" s="19"/>
      <c r="B36" s="242" t="s">
        <v>365</v>
      </c>
      <c r="C36" s="107"/>
      <c r="D36" s="107"/>
      <c r="E36" s="227"/>
      <c r="F36" s="114"/>
      <c r="G36" s="110" t="s">
        <v>376</v>
      </c>
      <c r="H36" s="334"/>
      <c r="I36" s="335"/>
      <c r="J36" s="175"/>
      <c r="K36" s="107"/>
      <c r="S36" s="51" t="s">
        <v>88</v>
      </c>
    </row>
    <row r="37" spans="1:19" ht="3" customHeight="1">
      <c r="A37" s="19"/>
      <c r="B37" s="242"/>
      <c r="C37" s="116"/>
      <c r="D37" s="116"/>
      <c r="E37" s="125"/>
      <c r="F37" s="134"/>
      <c r="G37" s="117"/>
      <c r="H37" s="118"/>
      <c r="I37" s="119"/>
      <c r="J37" s="175"/>
      <c r="K37" s="107"/>
      <c r="S37" s="51" t="s">
        <v>89</v>
      </c>
    </row>
    <row r="38" spans="1:19" ht="12" customHeight="1">
      <c r="A38" s="19"/>
      <c r="B38" s="242" t="s">
        <v>366</v>
      </c>
      <c r="C38" s="107"/>
      <c r="D38" s="107"/>
      <c r="E38" s="226"/>
      <c r="F38" s="193">
        <f>E36+E38</f>
        <v>0</v>
      </c>
      <c r="G38" s="111" t="s">
        <v>377</v>
      </c>
      <c r="H38" s="350"/>
      <c r="I38" s="351"/>
      <c r="J38" s="175"/>
      <c r="K38" s="107"/>
      <c r="S38" s="51" t="s">
        <v>90</v>
      </c>
    </row>
    <row r="39" spans="1:19" ht="3" customHeight="1">
      <c r="A39" s="19"/>
      <c r="B39" s="110"/>
      <c r="C39" s="107"/>
      <c r="D39" s="107"/>
      <c r="E39" s="108"/>
      <c r="F39" s="107"/>
      <c r="G39" s="107"/>
      <c r="H39" s="107"/>
      <c r="I39" s="114"/>
      <c r="J39" s="116"/>
      <c r="K39" s="107"/>
      <c r="S39" s="51" t="s">
        <v>91</v>
      </c>
    </row>
    <row r="40" spans="1:19" ht="12" customHeight="1">
      <c r="A40" s="19"/>
      <c r="B40" s="115" t="s">
        <v>367</v>
      </c>
      <c r="C40" s="107"/>
      <c r="D40" s="107"/>
      <c r="E40" s="107"/>
      <c r="F40" s="107"/>
      <c r="G40" s="107"/>
      <c r="H40" s="107"/>
      <c r="I40" s="114"/>
      <c r="J40" s="116"/>
      <c r="K40" s="107"/>
      <c r="S40" s="51" t="s">
        <v>92</v>
      </c>
    </row>
    <row r="41" spans="1:19" ht="12" customHeight="1">
      <c r="A41" s="19"/>
      <c r="B41" s="242" t="s">
        <v>368</v>
      </c>
      <c r="C41" s="109"/>
      <c r="D41" s="109"/>
      <c r="E41" s="225"/>
      <c r="F41" s="120"/>
      <c r="G41" s="137" t="s">
        <v>381</v>
      </c>
      <c r="H41" s="124"/>
      <c r="I41" s="228"/>
      <c r="J41" s="120"/>
      <c r="K41" s="107"/>
      <c r="S41" s="51" t="s">
        <v>93</v>
      </c>
    </row>
    <row r="42" spans="1:19" ht="12" customHeight="1">
      <c r="A42" s="19"/>
      <c r="B42" s="242" t="s">
        <v>855</v>
      </c>
      <c r="C42" s="109"/>
      <c r="D42" s="109"/>
      <c r="E42" s="225"/>
      <c r="F42" s="120"/>
      <c r="G42" s="312" t="s">
        <v>405</v>
      </c>
      <c r="H42" s="313"/>
      <c r="I42" s="314"/>
      <c r="J42" s="186"/>
      <c r="K42" s="107"/>
      <c r="S42" s="51" t="s">
        <v>94</v>
      </c>
    </row>
    <row r="43" spans="1:19" ht="12" customHeight="1">
      <c r="A43" s="22"/>
      <c r="B43" s="242" t="s">
        <v>369</v>
      </c>
      <c r="C43" s="109"/>
      <c r="D43" s="109"/>
      <c r="E43" s="225"/>
      <c r="F43" s="120"/>
      <c r="G43" s="110" t="s">
        <v>376</v>
      </c>
      <c r="H43" s="352"/>
      <c r="I43" s="353"/>
      <c r="J43" s="175"/>
      <c r="K43" s="107"/>
      <c r="S43" s="51" t="s">
        <v>95</v>
      </c>
    </row>
    <row r="44" spans="1:19" ht="3" customHeight="1">
      <c r="A44" s="19"/>
      <c r="B44" s="112"/>
      <c r="C44" s="39"/>
      <c r="D44" s="39"/>
      <c r="E44" s="39"/>
      <c r="F44" s="120"/>
      <c r="G44" s="117"/>
      <c r="H44" s="118"/>
      <c r="I44" s="119"/>
      <c r="J44" s="175"/>
      <c r="K44" s="107"/>
      <c r="S44" s="51" t="s">
        <v>96</v>
      </c>
    </row>
    <row r="45" spans="1:19" ht="12" customHeight="1">
      <c r="A45" s="19"/>
      <c r="B45" s="121" t="s">
        <v>370</v>
      </c>
      <c r="C45" s="109"/>
      <c r="D45" s="109"/>
      <c r="E45" s="225"/>
      <c r="F45" s="107"/>
      <c r="G45" s="111" t="s">
        <v>377</v>
      </c>
      <c r="H45" s="350"/>
      <c r="I45" s="351"/>
      <c r="J45" s="175"/>
      <c r="K45" s="107"/>
      <c r="S45" s="51" t="s">
        <v>97</v>
      </c>
    </row>
    <row r="46" spans="1:19" ht="12" customHeight="1">
      <c r="A46" s="22"/>
      <c r="B46" s="121" t="s">
        <v>371</v>
      </c>
      <c r="C46" s="109"/>
      <c r="D46" s="109"/>
      <c r="E46" s="225"/>
      <c r="F46" s="354" t="s">
        <v>380</v>
      </c>
      <c r="G46" s="354"/>
      <c r="H46" s="107"/>
      <c r="I46" s="114"/>
      <c r="J46" s="116"/>
      <c r="K46" s="107"/>
      <c r="S46" s="51" t="s">
        <v>98</v>
      </c>
    </row>
    <row r="47" spans="1:19" ht="12" customHeight="1">
      <c r="A47" s="19"/>
      <c r="B47" s="121" t="s">
        <v>372</v>
      </c>
      <c r="C47" s="109"/>
      <c r="D47" s="109"/>
      <c r="E47" s="225"/>
      <c r="F47" s="355">
        <v>0.36</v>
      </c>
      <c r="G47" s="356"/>
      <c r="H47" s="40" t="s">
        <v>31</v>
      </c>
      <c r="I47" s="197"/>
      <c r="J47" s="187"/>
      <c r="S47" s="51" t="s">
        <v>99</v>
      </c>
    </row>
    <row r="48" spans="1:19" ht="12" customHeight="1">
      <c r="A48" s="19"/>
      <c r="B48" s="121" t="s">
        <v>373</v>
      </c>
      <c r="C48" s="109"/>
      <c r="D48" s="109"/>
      <c r="E48" s="225"/>
      <c r="F48" s="123" t="s">
        <v>378</v>
      </c>
      <c r="G48" s="107"/>
      <c r="H48" s="122"/>
      <c r="I48" s="205">
        <f>ROUND(IF(LEN(TRIM(F47))&gt;0,I47*H32,0),2)</f>
        <v>0</v>
      </c>
      <c r="J48" s="176"/>
      <c r="S48" s="51" t="s">
        <v>100</v>
      </c>
    </row>
    <row r="49" spans="1:19" ht="12" customHeight="1">
      <c r="A49" s="19"/>
      <c r="B49" s="121" t="s">
        <v>374</v>
      </c>
      <c r="C49" s="109"/>
      <c r="D49" s="109"/>
      <c r="E49" s="225"/>
      <c r="F49" s="39"/>
      <c r="G49" s="39"/>
      <c r="H49" s="39"/>
      <c r="I49" s="113"/>
      <c r="J49" s="39"/>
      <c r="S49" s="51" t="s">
        <v>101</v>
      </c>
    </row>
    <row r="50" spans="1:19" ht="12" customHeight="1">
      <c r="A50" s="22"/>
      <c r="B50" s="357" t="str">
        <f>IF(AND(E41&lt;&gt;"",E43&lt;&gt;""),"Ou Viatura de Aluguer ou Viatura Própria!!!",IF(E49="",IF(E48="",IF(E47="",IF(E46="",IF(E45="","Deve escolher uma das opções de justificação!!!",""),""),""),""),""))</f>
        <v>Deve escolher uma das opções de justificação!!!</v>
      </c>
      <c r="C50" s="358"/>
      <c r="D50" s="358"/>
      <c r="E50" s="358"/>
      <c r="F50" s="358"/>
      <c r="G50" s="358"/>
      <c r="H50" s="358"/>
      <c r="I50" s="359"/>
      <c r="J50" s="188"/>
      <c r="K50" s="44"/>
      <c r="L50" s="44"/>
      <c r="S50" s="51" t="s">
        <v>102</v>
      </c>
    </row>
    <row r="51" spans="1:19" s="44" customFormat="1" ht="12" customHeight="1">
      <c r="A51" s="43"/>
      <c r="B51" s="217" t="s">
        <v>379</v>
      </c>
      <c r="C51" s="315"/>
      <c r="D51" s="315"/>
      <c r="E51" s="315"/>
      <c r="F51" s="315"/>
      <c r="G51" s="315"/>
      <c r="H51" s="315"/>
      <c r="I51" s="316"/>
      <c r="J51" s="189"/>
      <c r="S51" s="51" t="s">
        <v>103</v>
      </c>
    </row>
    <row r="52" spans="1:19" s="44" customFormat="1" ht="12" customHeight="1">
      <c r="A52" s="43"/>
      <c r="B52" s="110"/>
      <c r="C52" s="315"/>
      <c r="D52" s="315"/>
      <c r="E52" s="315"/>
      <c r="F52" s="315"/>
      <c r="G52" s="315"/>
      <c r="H52" s="315"/>
      <c r="I52" s="316"/>
      <c r="J52" s="189"/>
      <c r="S52" s="51" t="s">
        <v>104</v>
      </c>
    </row>
    <row r="53" spans="1:19" s="44" customFormat="1" ht="12" customHeight="1">
      <c r="A53" s="43"/>
      <c r="B53" s="229" t="s">
        <v>404</v>
      </c>
      <c r="C53" s="317" t="s">
        <v>383</v>
      </c>
      <c r="D53" s="317"/>
      <c r="E53" s="317"/>
      <c r="F53" s="317"/>
      <c r="G53" s="317"/>
      <c r="H53" s="218"/>
      <c r="I53" s="219">
        <f>IF(B50&lt;&gt;"",E36+E38+I41+I48)</f>
        <v>0</v>
      </c>
      <c r="J53" s="176"/>
      <c r="S53" s="51" t="s">
        <v>105</v>
      </c>
    </row>
    <row r="54" spans="1:19" s="44" customFormat="1" ht="6.75" customHeight="1">
      <c r="A54" s="4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S54" s="51" t="s">
        <v>106</v>
      </c>
    </row>
    <row r="55" spans="1:19" ht="15.75">
      <c r="A55" s="19"/>
      <c r="B55" s="331" t="s">
        <v>384</v>
      </c>
      <c r="C55" s="332"/>
      <c r="D55" s="332"/>
      <c r="E55" s="332"/>
      <c r="F55" s="332"/>
      <c r="G55" s="332"/>
      <c r="H55" s="332"/>
      <c r="I55" s="333"/>
      <c r="J55" s="190"/>
      <c r="S55" s="51" t="s">
        <v>107</v>
      </c>
    </row>
    <row r="56" spans="1:19" ht="3" customHeight="1">
      <c r="A56" s="19"/>
      <c r="B56" s="131"/>
      <c r="C56" s="26"/>
      <c r="D56" s="26"/>
      <c r="E56" s="26"/>
      <c r="F56" s="26"/>
      <c r="G56" s="26"/>
      <c r="H56" s="26"/>
      <c r="I56" s="132"/>
      <c r="J56" s="26"/>
      <c r="S56" s="51" t="s">
        <v>108</v>
      </c>
    </row>
    <row r="57" spans="1:19" ht="12" customHeight="1">
      <c r="A57" s="22"/>
      <c r="B57" s="112"/>
      <c r="C57" s="39"/>
      <c r="D57" s="39"/>
      <c r="E57" s="146" t="s">
        <v>385</v>
      </c>
      <c r="F57" s="133"/>
      <c r="G57" s="312" t="s">
        <v>375</v>
      </c>
      <c r="H57" s="313"/>
      <c r="I57" s="314"/>
      <c r="J57" s="186"/>
      <c r="S57" s="51" t="s">
        <v>109</v>
      </c>
    </row>
    <row r="58" spans="1:19" ht="12" customHeight="1">
      <c r="A58" s="19"/>
      <c r="B58" s="242" t="s">
        <v>387</v>
      </c>
      <c r="C58" s="26"/>
      <c r="D58" s="216"/>
      <c r="E58" s="252"/>
      <c r="F58" s="114"/>
      <c r="G58" s="110" t="s">
        <v>376</v>
      </c>
      <c r="H58" s="334"/>
      <c r="I58" s="335"/>
      <c r="J58" s="175"/>
      <c r="K58" s="38"/>
      <c r="L58" s="38"/>
      <c r="S58" s="51" t="s">
        <v>110</v>
      </c>
    </row>
    <row r="59" spans="1:19" s="38" customFormat="1" ht="3" customHeight="1">
      <c r="A59" s="37"/>
      <c r="B59" s="131"/>
      <c r="C59" s="26"/>
      <c r="D59" s="240" t="s">
        <v>49</v>
      </c>
      <c r="E59" s="125"/>
      <c r="F59" s="134"/>
      <c r="G59" s="117"/>
      <c r="H59" s="118"/>
      <c r="I59" s="119"/>
      <c r="J59" s="175"/>
      <c r="S59" s="51" t="s">
        <v>111</v>
      </c>
    </row>
    <row r="60" spans="1:19" ht="12" customHeight="1">
      <c r="A60" s="19"/>
      <c r="B60" s="242" t="s">
        <v>856</v>
      </c>
      <c r="C60" s="26"/>
      <c r="D60" s="216"/>
      <c r="E60" s="135"/>
      <c r="F60" s="136"/>
      <c r="G60" s="111" t="s">
        <v>377</v>
      </c>
      <c r="H60" s="350"/>
      <c r="I60" s="351"/>
      <c r="J60" s="175"/>
      <c r="S60" s="51" t="s">
        <v>112</v>
      </c>
    </row>
    <row r="61" spans="1:19" ht="3" customHeight="1">
      <c r="A61" s="22"/>
      <c r="B61" s="131"/>
      <c r="C61" s="26"/>
      <c r="D61" s="26"/>
      <c r="E61" s="26"/>
      <c r="F61" s="26"/>
      <c r="G61" s="26"/>
      <c r="H61" s="26"/>
      <c r="I61" s="132"/>
      <c r="J61" s="26"/>
      <c r="S61" s="51" t="s">
        <v>113</v>
      </c>
    </row>
    <row r="62" spans="1:19" s="32" customFormat="1" ht="12" customHeight="1">
      <c r="A62" s="31"/>
      <c r="B62" s="242" t="s">
        <v>386</v>
      </c>
      <c r="C62" s="215"/>
      <c r="D62" s="143" t="s">
        <v>388</v>
      </c>
      <c r="E62" s="138" t="s">
        <v>389</v>
      </c>
      <c r="F62" s="362"/>
      <c r="G62" s="363"/>
      <c r="H62" s="363"/>
      <c r="I62" s="364"/>
      <c r="J62" s="26"/>
      <c r="S62" s="51" t="s">
        <v>114</v>
      </c>
    </row>
    <row r="63" spans="1:19" s="32" customFormat="1" ht="3" customHeight="1">
      <c r="A63" s="31"/>
      <c r="B63" s="131"/>
      <c r="C63" s="26"/>
      <c r="D63" s="141"/>
      <c r="E63" s="139"/>
      <c r="F63" s="26"/>
      <c r="G63" s="26"/>
      <c r="H63" s="26"/>
      <c r="I63" s="132"/>
      <c r="J63" s="26"/>
      <c r="S63" s="51" t="s">
        <v>115</v>
      </c>
    </row>
    <row r="64" spans="1:19" s="32" customFormat="1" ht="12" customHeight="1">
      <c r="A64" s="31"/>
      <c r="B64" s="131"/>
      <c r="C64" s="26"/>
      <c r="D64" s="142"/>
      <c r="E64" s="140" t="s">
        <v>390</v>
      </c>
      <c r="F64" s="365"/>
      <c r="G64" s="366"/>
      <c r="H64" s="366"/>
      <c r="I64" s="367"/>
      <c r="J64" s="26"/>
      <c r="S64" s="51" t="s">
        <v>116</v>
      </c>
    </row>
    <row r="65" spans="1:19" s="32" customFormat="1" ht="12" customHeight="1">
      <c r="A65" s="31"/>
      <c r="B65" s="131"/>
      <c r="C65" s="368">
        <f>IF(D58="N",IF(D60="S",IF(OR(D27="x",D29="x"),"","Tem que optar por regime (50% Nacional) ou (70% Estrangeiro)!!!!"),""),"")</f>
      </c>
      <c r="D65" s="368"/>
      <c r="E65" s="368"/>
      <c r="F65" s="368"/>
      <c r="G65" s="368"/>
      <c r="H65" s="368"/>
      <c r="I65" s="369"/>
      <c r="J65" s="240"/>
      <c r="S65" s="51" t="s">
        <v>117</v>
      </c>
    </row>
    <row r="66" spans="1:19" ht="12" customHeight="1">
      <c r="A66" s="19"/>
      <c r="B66" s="144"/>
      <c r="C66" s="145" t="s">
        <v>391</v>
      </c>
      <c r="D66" s="145"/>
      <c r="E66" s="145"/>
      <c r="F66" s="145"/>
      <c r="G66" s="145"/>
      <c r="H66" s="59"/>
      <c r="I66" s="206">
        <f>IF(C65&lt;&gt;"","Alerta!!!",E58)</f>
        <v>0</v>
      </c>
      <c r="J66" s="176"/>
      <c r="S66" s="51" t="s">
        <v>118</v>
      </c>
    </row>
    <row r="67" spans="1:19" ht="6" customHeight="1">
      <c r="A67" s="19"/>
      <c r="B67" s="22"/>
      <c r="C67" s="22"/>
      <c r="D67" s="22"/>
      <c r="E67" s="22"/>
      <c r="F67" s="22"/>
      <c r="G67" s="22"/>
      <c r="H67" s="22"/>
      <c r="I67" s="22"/>
      <c r="J67" s="19"/>
      <c r="S67" s="51" t="s">
        <v>119</v>
      </c>
    </row>
    <row r="68" spans="1:19" ht="15.75">
      <c r="A68" s="19"/>
      <c r="B68" s="331" t="s">
        <v>33</v>
      </c>
      <c r="C68" s="332"/>
      <c r="D68" s="332"/>
      <c r="E68" s="332"/>
      <c r="F68" s="332"/>
      <c r="G68" s="332"/>
      <c r="H68" s="332"/>
      <c r="I68" s="333"/>
      <c r="J68" s="190"/>
      <c r="S68" s="51" t="s">
        <v>120</v>
      </c>
    </row>
    <row r="69" spans="1:19" ht="12" customHeight="1">
      <c r="A69" s="19"/>
      <c r="B69" s="244"/>
      <c r="C69" s="243"/>
      <c r="D69" s="243"/>
      <c r="E69" s="191" t="s">
        <v>392</v>
      </c>
      <c r="F69" s="192"/>
      <c r="G69" s="370" t="s">
        <v>375</v>
      </c>
      <c r="H69" s="371"/>
      <c r="I69" s="372"/>
      <c r="J69" s="186"/>
      <c r="S69" s="51" t="s">
        <v>121</v>
      </c>
    </row>
    <row r="70" spans="1:19" ht="12" customHeight="1">
      <c r="A70" s="19"/>
      <c r="B70" s="244" t="str">
        <f>("Inscrição em "&amp;G13&amp;" ?(S/N):")</f>
        <v>Inscrição em Reunião de Projecto ?(S/N):</v>
      </c>
      <c r="C70" s="243"/>
      <c r="D70" s="214"/>
      <c r="E70" s="252"/>
      <c r="F70" s="114"/>
      <c r="G70" s="110" t="s">
        <v>376</v>
      </c>
      <c r="H70" s="352"/>
      <c r="I70" s="353"/>
      <c r="J70" s="175"/>
      <c r="S70" s="51" t="s">
        <v>122</v>
      </c>
    </row>
    <row r="71" spans="1:19" ht="3.75" customHeight="1">
      <c r="A71" s="22"/>
      <c r="B71" s="244"/>
      <c r="C71" s="243"/>
      <c r="D71" s="243"/>
      <c r="E71" s="208"/>
      <c r="F71" s="134"/>
      <c r="G71" s="117"/>
      <c r="H71" s="118"/>
      <c r="I71" s="119"/>
      <c r="J71" s="175"/>
      <c r="S71" s="51" t="s">
        <v>123</v>
      </c>
    </row>
    <row r="72" spans="2:19" ht="12" customHeight="1">
      <c r="B72" s="244"/>
      <c r="C72" s="243"/>
      <c r="D72" s="243"/>
      <c r="E72" s="209"/>
      <c r="F72" s="136"/>
      <c r="G72" s="111" t="s">
        <v>377</v>
      </c>
      <c r="H72" s="350"/>
      <c r="I72" s="351"/>
      <c r="J72" s="175"/>
      <c r="S72" s="51" t="s">
        <v>124</v>
      </c>
    </row>
    <row r="73" spans="2:19" ht="12" customHeight="1">
      <c r="B73" s="244" t="s">
        <v>32</v>
      </c>
      <c r="C73" s="243"/>
      <c r="D73" s="215"/>
      <c r="E73" s="243"/>
      <c r="F73" s="243"/>
      <c r="G73" s="243"/>
      <c r="H73" s="149"/>
      <c r="I73" s="150"/>
      <c r="J73" s="177"/>
      <c r="S73" s="51" t="s">
        <v>125</v>
      </c>
    </row>
    <row r="74" spans="2:19" ht="3" customHeight="1">
      <c r="B74" s="147"/>
      <c r="C74" s="148"/>
      <c r="D74" s="243"/>
      <c r="E74" s="243"/>
      <c r="F74" s="243"/>
      <c r="G74" s="243"/>
      <c r="H74" s="149"/>
      <c r="I74" s="150"/>
      <c r="J74" s="177"/>
      <c r="S74" s="51" t="s">
        <v>126</v>
      </c>
    </row>
    <row r="75" spans="2:19" ht="12" customHeight="1">
      <c r="B75" s="144"/>
      <c r="C75" s="317" t="s">
        <v>393</v>
      </c>
      <c r="D75" s="317"/>
      <c r="E75" s="317"/>
      <c r="F75" s="317"/>
      <c r="G75" s="317"/>
      <c r="H75" s="317"/>
      <c r="I75" s="213">
        <f>E70+D73</f>
        <v>0</v>
      </c>
      <c r="J75" s="177"/>
      <c r="S75" s="51" t="s">
        <v>127</v>
      </c>
    </row>
    <row r="76" spans="2:19" ht="6.75" customHeight="1">
      <c r="B76" s="22"/>
      <c r="C76" s="22"/>
      <c r="D76" s="22"/>
      <c r="E76" s="42"/>
      <c r="F76" s="42"/>
      <c r="G76" s="42"/>
      <c r="H76" s="42"/>
      <c r="I76" s="42"/>
      <c r="J76" s="178"/>
      <c r="S76" s="51" t="s">
        <v>128</v>
      </c>
    </row>
    <row r="77" spans="2:19" ht="15.75">
      <c r="B77" s="345" t="s">
        <v>34</v>
      </c>
      <c r="C77" s="346"/>
      <c r="D77" s="346"/>
      <c r="E77" s="332"/>
      <c r="F77" s="332"/>
      <c r="G77" s="332"/>
      <c r="H77" s="332"/>
      <c r="I77" s="333"/>
      <c r="J77" s="190"/>
      <c r="S77" s="51" t="s">
        <v>129</v>
      </c>
    </row>
    <row r="78" spans="2:19" ht="12" customHeight="1">
      <c r="B78" s="347" t="s">
        <v>395</v>
      </c>
      <c r="C78" s="348"/>
      <c r="D78" s="348"/>
      <c r="E78" s="348"/>
      <c r="F78" s="348"/>
      <c r="G78" s="348"/>
      <c r="H78" s="349"/>
      <c r="I78" s="207">
        <f>IF(LEN(TRIM(C77))&gt;0,"ALERTA",I31+I53+I66+I75)</f>
        <v>0</v>
      </c>
      <c r="J78" s="176"/>
      <c r="K78" s="19"/>
      <c r="M78" s="38"/>
      <c r="N78" s="38"/>
      <c r="O78" s="38"/>
      <c r="S78" s="51" t="s">
        <v>130</v>
      </c>
    </row>
    <row r="79" spans="2:19" ht="12" customHeight="1">
      <c r="B79" s="360" t="s">
        <v>394</v>
      </c>
      <c r="C79" s="361"/>
      <c r="D79" s="361"/>
      <c r="E79" s="361"/>
      <c r="F79" s="210" t="s">
        <v>401</v>
      </c>
      <c r="G79" s="211" t="s">
        <v>396</v>
      </c>
      <c r="H79" s="212"/>
      <c r="I79" s="230">
        <f>IF(F79="S",I31,0)</f>
        <v>0</v>
      </c>
      <c r="J79" s="177"/>
      <c r="K79" s="19"/>
      <c r="S79" s="51" t="s">
        <v>131</v>
      </c>
    </row>
    <row r="80" spans="2:19" ht="12" customHeight="1">
      <c r="B80" s="373" t="s">
        <v>406</v>
      </c>
      <c r="C80" s="374"/>
      <c r="D80" s="374"/>
      <c r="E80" s="375"/>
      <c r="F80" s="376"/>
      <c r="G80" s="376"/>
      <c r="H80" s="376"/>
      <c r="I80" s="377"/>
      <c r="J80" s="176"/>
      <c r="K80" s="19"/>
      <c r="L80" s="32"/>
      <c r="M80" s="32"/>
      <c r="N80" s="32"/>
      <c r="O80" s="32"/>
      <c r="S80" s="51" t="s">
        <v>132</v>
      </c>
    </row>
    <row r="81" spans="2:19" ht="3" customHeight="1">
      <c r="B81" s="22"/>
      <c r="C81" s="22"/>
      <c r="D81" s="22"/>
      <c r="E81" s="22"/>
      <c r="F81" s="22"/>
      <c r="G81" s="22"/>
      <c r="H81" s="22"/>
      <c r="I81" s="22"/>
      <c r="J81" s="19"/>
      <c r="K81" s="19"/>
      <c r="L81" s="32"/>
      <c r="M81" s="32"/>
      <c r="N81" s="32"/>
      <c r="O81" s="32"/>
      <c r="S81" s="51" t="s">
        <v>133</v>
      </c>
    </row>
    <row r="82" spans="2:19" ht="15.75">
      <c r="B82" s="245" t="s">
        <v>860</v>
      </c>
      <c r="C82" s="246"/>
      <c r="D82" s="161"/>
      <c r="F82" s="245" t="s">
        <v>397</v>
      </c>
      <c r="G82" s="41"/>
      <c r="H82" s="41"/>
      <c r="I82" s="154"/>
      <c r="J82" s="24"/>
      <c r="K82" s="19"/>
      <c r="M82" s="32"/>
      <c r="N82" s="32"/>
      <c r="O82" s="32"/>
      <c r="S82" s="51" t="s">
        <v>134</v>
      </c>
    </row>
    <row r="83" spans="2:19" ht="15.75">
      <c r="B83" s="244"/>
      <c r="C83" s="151"/>
      <c r="D83" s="162"/>
      <c r="E83" s="151"/>
      <c r="F83" s="155"/>
      <c r="G83" s="156"/>
      <c r="H83" s="156"/>
      <c r="I83" s="157"/>
      <c r="J83" s="24"/>
      <c r="K83" s="19"/>
      <c r="S83" s="51" t="s">
        <v>135</v>
      </c>
    </row>
    <row r="84" spans="2:19" ht="15.75">
      <c r="B84" s="244"/>
      <c r="C84" s="151"/>
      <c r="D84" s="162"/>
      <c r="E84" s="151"/>
      <c r="F84" s="155"/>
      <c r="G84" s="156"/>
      <c r="H84" s="156"/>
      <c r="I84" s="157"/>
      <c r="J84" s="24"/>
      <c r="K84" s="19"/>
      <c r="S84" s="51" t="s">
        <v>136</v>
      </c>
    </row>
    <row r="85" spans="2:19" ht="15.75">
      <c r="B85" s="144"/>
      <c r="C85" s="145"/>
      <c r="D85" s="163"/>
      <c r="E85" s="151"/>
      <c r="F85" s="158"/>
      <c r="G85" s="159"/>
      <c r="H85" s="159"/>
      <c r="I85" s="160"/>
      <c r="J85" s="24"/>
      <c r="K85" s="19"/>
      <c r="S85" s="51" t="s">
        <v>137</v>
      </c>
    </row>
    <row r="86" spans="2:19" ht="12" customHeight="1">
      <c r="B86" s="378" t="s">
        <v>859</v>
      </c>
      <c r="C86" s="379"/>
      <c r="D86" s="379"/>
      <c r="E86" s="379"/>
      <c r="F86" s="379"/>
      <c r="G86" s="379"/>
      <c r="H86" s="379"/>
      <c r="I86" s="379"/>
      <c r="J86" s="247"/>
      <c r="K86" s="19"/>
      <c r="S86" s="51" t="s">
        <v>138</v>
      </c>
    </row>
    <row r="87" spans="2:19" ht="12" customHeight="1">
      <c r="B87" s="380" t="s">
        <v>35</v>
      </c>
      <c r="C87" s="380"/>
      <c r="D87" s="380"/>
      <c r="E87" s="380"/>
      <c r="F87" s="381" t="s">
        <v>402</v>
      </c>
      <c r="G87" s="381"/>
      <c r="H87" s="381"/>
      <c r="I87" s="381"/>
      <c r="J87" s="248"/>
      <c r="K87" s="19"/>
      <c r="S87" s="51" t="s">
        <v>139</v>
      </c>
    </row>
    <row r="88" spans="2:19" ht="12" customHeight="1">
      <c r="B88" s="380" t="s">
        <v>36</v>
      </c>
      <c r="C88" s="380"/>
      <c r="D88" s="380"/>
      <c r="E88" s="380"/>
      <c r="F88" s="381"/>
      <c r="G88" s="381"/>
      <c r="H88" s="381"/>
      <c r="I88" s="381"/>
      <c r="J88" s="248"/>
      <c r="K88" s="45"/>
      <c r="S88" s="51" t="s">
        <v>140</v>
      </c>
    </row>
    <row r="89" spans="2:19" ht="12" customHeight="1">
      <c r="B89" s="380" t="s">
        <v>399</v>
      </c>
      <c r="C89" s="380"/>
      <c r="D89" s="380"/>
      <c r="E89" s="380"/>
      <c r="F89" s="381"/>
      <c r="G89" s="381"/>
      <c r="H89" s="381"/>
      <c r="I89" s="381"/>
      <c r="J89" s="248"/>
      <c r="K89" s="46"/>
      <c r="S89" s="51" t="s">
        <v>141</v>
      </c>
    </row>
    <row r="90" spans="2:19" ht="12" customHeight="1">
      <c r="B90" s="380" t="s">
        <v>853</v>
      </c>
      <c r="C90" s="380"/>
      <c r="D90" s="380"/>
      <c r="E90" s="380"/>
      <c r="F90" s="381"/>
      <c r="G90" s="381"/>
      <c r="H90" s="381"/>
      <c r="I90" s="381"/>
      <c r="J90" s="248"/>
      <c r="K90" s="45"/>
      <c r="S90" s="51" t="s">
        <v>142</v>
      </c>
    </row>
    <row r="91" spans="2:19" ht="26.25" customHeight="1">
      <c r="B91" s="382" t="s">
        <v>400</v>
      </c>
      <c r="C91" s="383"/>
      <c r="D91" s="384"/>
      <c r="E91" s="379"/>
      <c r="F91" s="385" t="s">
        <v>37</v>
      </c>
      <c r="G91" s="385"/>
      <c r="H91" s="385"/>
      <c r="I91" s="385"/>
      <c r="J91" s="249"/>
      <c r="K91" s="19"/>
      <c r="S91" s="51" t="s">
        <v>143</v>
      </c>
    </row>
    <row r="92" spans="2:19" ht="12" customHeight="1">
      <c r="B92" s="386"/>
      <c r="C92" s="387"/>
      <c r="D92" s="388"/>
      <c r="E92" s="379"/>
      <c r="F92" s="21"/>
      <c r="G92" s="21"/>
      <c r="H92" s="21"/>
      <c r="I92" s="21"/>
      <c r="J92" s="21"/>
      <c r="S92" s="51" t="s">
        <v>144</v>
      </c>
    </row>
    <row r="93" spans="2:19" ht="12" customHeight="1">
      <c r="B93" s="389" t="s">
        <v>38</v>
      </c>
      <c r="C93" s="389"/>
      <c r="D93" s="250" t="s">
        <v>39</v>
      </c>
      <c r="E93" s="379"/>
      <c r="F93" s="21"/>
      <c r="G93" s="21"/>
      <c r="H93" s="21"/>
      <c r="I93" s="21"/>
      <c r="J93" s="21"/>
      <c r="S93" s="51" t="s">
        <v>145</v>
      </c>
    </row>
    <row r="94" spans="2:19" ht="12" customHeight="1">
      <c r="B94" s="390"/>
      <c r="C94" s="390"/>
      <c r="D94" s="251"/>
      <c r="E94" s="379"/>
      <c r="F94" s="391"/>
      <c r="G94" s="391"/>
      <c r="H94" s="391"/>
      <c r="I94" s="391"/>
      <c r="J94" s="179"/>
      <c r="S94" s="51" t="s">
        <v>146</v>
      </c>
    </row>
    <row r="95" spans="2:19" ht="14.25" customHeight="1">
      <c r="B95" s="164" t="s">
        <v>398</v>
      </c>
      <c r="C95" s="22"/>
      <c r="D95" s="22"/>
      <c r="E95" s="22"/>
      <c r="F95" s="22"/>
      <c r="G95" s="22"/>
      <c r="H95" s="22"/>
      <c r="I95" s="22"/>
      <c r="J95" s="19"/>
      <c r="S95" s="51" t="s">
        <v>147</v>
      </c>
    </row>
    <row r="96" ht="15.75">
      <c r="S96" s="51" t="s">
        <v>148</v>
      </c>
    </row>
    <row r="97" ht="15.75">
      <c r="S97" s="51" t="s">
        <v>149</v>
      </c>
    </row>
    <row r="98" ht="15.75">
      <c r="S98" s="51" t="s">
        <v>150</v>
      </c>
    </row>
    <row r="99" ht="15.75">
      <c r="S99" s="51" t="s">
        <v>151</v>
      </c>
    </row>
    <row r="100" ht="15.75">
      <c r="S100" s="51" t="s">
        <v>152</v>
      </c>
    </row>
    <row r="101" ht="15.75">
      <c r="S101" s="51" t="s">
        <v>153</v>
      </c>
    </row>
    <row r="102" ht="15.75">
      <c r="S102" s="51" t="s">
        <v>154</v>
      </c>
    </row>
    <row r="103" ht="15.75">
      <c r="S103" s="51" t="s">
        <v>155</v>
      </c>
    </row>
    <row r="104" ht="15.75">
      <c r="S104" s="51" t="s">
        <v>156</v>
      </c>
    </row>
    <row r="105" ht="15.75">
      <c r="S105" s="51" t="s">
        <v>157</v>
      </c>
    </row>
    <row r="106" ht="15.75">
      <c r="S106" s="51" t="s">
        <v>158</v>
      </c>
    </row>
    <row r="107" ht="15.75">
      <c r="S107" s="51" t="s">
        <v>159</v>
      </c>
    </row>
    <row r="108" ht="15.75">
      <c r="S108" s="51" t="s">
        <v>160</v>
      </c>
    </row>
    <row r="109" ht="15.75">
      <c r="S109" s="51" t="s">
        <v>161</v>
      </c>
    </row>
    <row r="110" ht="15.75">
      <c r="S110" s="51" t="s">
        <v>162</v>
      </c>
    </row>
    <row r="111" ht="15.75">
      <c r="S111" s="51" t="s">
        <v>163</v>
      </c>
    </row>
    <row r="112" ht="15.75">
      <c r="S112" s="51" t="s">
        <v>164</v>
      </c>
    </row>
    <row r="113" ht="15.75">
      <c r="S113" s="51" t="s">
        <v>165</v>
      </c>
    </row>
    <row r="114" ht="15.75">
      <c r="S114" s="51" t="s">
        <v>166</v>
      </c>
    </row>
    <row r="115" ht="15.75">
      <c r="S115" s="51" t="s">
        <v>167</v>
      </c>
    </row>
    <row r="116" ht="15.75">
      <c r="S116" s="51" t="s">
        <v>168</v>
      </c>
    </row>
    <row r="117" ht="15.75">
      <c r="S117" s="51" t="s">
        <v>169</v>
      </c>
    </row>
    <row r="118" ht="15.75">
      <c r="S118" s="51" t="s">
        <v>170</v>
      </c>
    </row>
    <row r="119" ht="15.75">
      <c r="S119" s="51" t="s">
        <v>171</v>
      </c>
    </row>
    <row r="120" ht="15.75">
      <c r="S120" s="51" t="s">
        <v>172</v>
      </c>
    </row>
    <row r="121" ht="15.75">
      <c r="S121" s="51" t="s">
        <v>173</v>
      </c>
    </row>
    <row r="122" ht="15.75">
      <c r="S122" s="51" t="s">
        <v>174</v>
      </c>
    </row>
    <row r="123" ht="15.75">
      <c r="S123" s="51" t="s">
        <v>175</v>
      </c>
    </row>
    <row r="124" ht="15.75">
      <c r="S124" s="51" t="s">
        <v>176</v>
      </c>
    </row>
    <row r="125" ht="15.75">
      <c r="S125" s="51" t="s">
        <v>177</v>
      </c>
    </row>
    <row r="126" ht="15.75">
      <c r="S126" s="51" t="s">
        <v>178</v>
      </c>
    </row>
    <row r="127" ht="15.75">
      <c r="S127" s="51" t="s">
        <v>179</v>
      </c>
    </row>
    <row r="128" ht="15.75">
      <c r="S128" s="51" t="s">
        <v>180</v>
      </c>
    </row>
    <row r="129" ht="15.75">
      <c r="S129" s="51" t="s">
        <v>181</v>
      </c>
    </row>
    <row r="130" ht="15.75">
      <c r="S130" s="51" t="s">
        <v>182</v>
      </c>
    </row>
    <row r="131" ht="15.75">
      <c r="S131" s="51" t="s">
        <v>183</v>
      </c>
    </row>
    <row r="132" ht="15.75">
      <c r="S132" s="51" t="s">
        <v>184</v>
      </c>
    </row>
    <row r="133" ht="15.75">
      <c r="S133" s="51" t="s">
        <v>185</v>
      </c>
    </row>
    <row r="134" ht="15.75">
      <c r="S134" s="51" t="s">
        <v>186</v>
      </c>
    </row>
    <row r="135" ht="15.75">
      <c r="S135" s="51" t="s">
        <v>187</v>
      </c>
    </row>
    <row r="136" ht="15.75">
      <c r="S136" s="51" t="s">
        <v>188</v>
      </c>
    </row>
    <row r="137" ht="15.75">
      <c r="S137" s="51" t="s">
        <v>189</v>
      </c>
    </row>
    <row r="138" ht="15.75">
      <c r="S138" s="51" t="s">
        <v>190</v>
      </c>
    </row>
    <row r="139" ht="15.75">
      <c r="S139" s="51" t="s">
        <v>191</v>
      </c>
    </row>
    <row r="140" ht="15.75">
      <c r="S140" s="51" t="s">
        <v>192</v>
      </c>
    </row>
    <row r="141" ht="15.75">
      <c r="S141" s="51" t="s">
        <v>193</v>
      </c>
    </row>
    <row r="142" ht="15.75">
      <c r="S142" s="51" t="s">
        <v>194</v>
      </c>
    </row>
    <row r="143" ht="15.75">
      <c r="S143" s="51" t="s">
        <v>195</v>
      </c>
    </row>
    <row r="144" ht="15.75">
      <c r="S144" s="51" t="s">
        <v>196</v>
      </c>
    </row>
    <row r="145" ht="15.75">
      <c r="S145" s="51" t="s">
        <v>197</v>
      </c>
    </row>
    <row r="146" ht="15.75">
      <c r="S146" s="51" t="s">
        <v>198</v>
      </c>
    </row>
    <row r="147" ht="15.75">
      <c r="S147" s="51" t="s">
        <v>199</v>
      </c>
    </row>
    <row r="148" ht="15.75">
      <c r="S148" s="51" t="s">
        <v>200</v>
      </c>
    </row>
    <row r="149" ht="15.75">
      <c r="S149" s="51" t="s">
        <v>201</v>
      </c>
    </row>
    <row r="150" ht="15.75">
      <c r="S150" s="51" t="s">
        <v>202</v>
      </c>
    </row>
    <row r="151" ht="15.75">
      <c r="S151" s="51" t="s">
        <v>203</v>
      </c>
    </row>
    <row r="152" ht="15.75">
      <c r="S152" s="51" t="s">
        <v>204</v>
      </c>
    </row>
    <row r="153" ht="15.75">
      <c r="S153" s="51" t="s">
        <v>205</v>
      </c>
    </row>
    <row r="154" ht="15.75">
      <c r="S154" s="51" t="s">
        <v>206</v>
      </c>
    </row>
    <row r="155" ht="15.75">
      <c r="S155" s="51" t="s">
        <v>207</v>
      </c>
    </row>
    <row r="156" ht="15.75">
      <c r="S156" s="51" t="s">
        <v>208</v>
      </c>
    </row>
    <row r="157" ht="15.75">
      <c r="S157" s="51" t="s">
        <v>209</v>
      </c>
    </row>
    <row r="158" ht="15.75">
      <c r="S158" s="51" t="s">
        <v>210</v>
      </c>
    </row>
    <row r="159" ht="15.75">
      <c r="S159" s="51" t="s">
        <v>211</v>
      </c>
    </row>
    <row r="160" ht="15.75">
      <c r="S160" s="51" t="s">
        <v>212</v>
      </c>
    </row>
    <row r="161" ht="15.75">
      <c r="S161" s="51" t="s">
        <v>213</v>
      </c>
    </row>
    <row r="162" ht="15.75">
      <c r="S162" s="51" t="s">
        <v>214</v>
      </c>
    </row>
    <row r="163" ht="15.75">
      <c r="S163" s="51" t="s">
        <v>215</v>
      </c>
    </row>
    <row r="164" ht="15.75">
      <c r="S164" s="51" t="s">
        <v>216</v>
      </c>
    </row>
    <row r="165" ht="15.75">
      <c r="S165" s="51" t="s">
        <v>217</v>
      </c>
    </row>
    <row r="166" ht="15.75">
      <c r="S166" s="51" t="s">
        <v>218</v>
      </c>
    </row>
    <row r="167" ht="15.75">
      <c r="S167" s="51" t="s">
        <v>219</v>
      </c>
    </row>
    <row r="168" ht="15.75">
      <c r="S168" s="51" t="s">
        <v>220</v>
      </c>
    </row>
    <row r="169" ht="15.75">
      <c r="S169" s="51" t="s">
        <v>221</v>
      </c>
    </row>
    <row r="170" ht="15.75">
      <c r="S170" s="51" t="s">
        <v>222</v>
      </c>
    </row>
    <row r="171" ht="15.75">
      <c r="S171" s="51" t="s">
        <v>223</v>
      </c>
    </row>
    <row r="172" ht="15.75">
      <c r="S172" s="51" t="s">
        <v>224</v>
      </c>
    </row>
    <row r="173" ht="15.75">
      <c r="S173" s="51" t="s">
        <v>225</v>
      </c>
    </row>
    <row r="174" ht="15.75">
      <c r="S174" s="51" t="s">
        <v>226</v>
      </c>
    </row>
    <row r="175" ht="15.75">
      <c r="S175" s="51" t="s">
        <v>227</v>
      </c>
    </row>
    <row r="176" ht="15.75">
      <c r="S176" s="51" t="s">
        <v>228</v>
      </c>
    </row>
    <row r="177" ht="15.75">
      <c r="S177" s="51" t="s">
        <v>229</v>
      </c>
    </row>
    <row r="178" ht="15.75">
      <c r="S178" s="51" t="s">
        <v>230</v>
      </c>
    </row>
    <row r="179" ht="15.75">
      <c r="S179" s="51" t="s">
        <v>231</v>
      </c>
    </row>
    <row r="180" ht="15.75">
      <c r="S180" s="51" t="s">
        <v>232</v>
      </c>
    </row>
    <row r="181" ht="15.75">
      <c r="S181" s="51" t="s">
        <v>233</v>
      </c>
    </row>
    <row r="182" ht="15.75">
      <c r="S182" s="51" t="s">
        <v>234</v>
      </c>
    </row>
    <row r="183" ht="15.75">
      <c r="S183" s="51" t="s">
        <v>235</v>
      </c>
    </row>
    <row r="184" ht="15.75">
      <c r="S184" s="51" t="s">
        <v>236</v>
      </c>
    </row>
    <row r="185" ht="15.75">
      <c r="S185" s="51" t="s">
        <v>237</v>
      </c>
    </row>
    <row r="186" ht="15.75">
      <c r="S186" s="51" t="s">
        <v>238</v>
      </c>
    </row>
    <row r="187" ht="15.75">
      <c r="S187" s="51" t="s">
        <v>239</v>
      </c>
    </row>
    <row r="188" ht="15.75">
      <c r="S188" s="51" t="s">
        <v>240</v>
      </c>
    </row>
    <row r="189" ht="15.75">
      <c r="S189" s="51" t="s">
        <v>241</v>
      </c>
    </row>
    <row r="190" ht="15.75">
      <c r="S190" s="51" t="s">
        <v>242</v>
      </c>
    </row>
    <row r="191" ht="15.75">
      <c r="S191" s="51" t="s">
        <v>243</v>
      </c>
    </row>
    <row r="192" ht="15.75">
      <c r="S192" s="51" t="s">
        <v>244</v>
      </c>
    </row>
    <row r="193" ht="15.75">
      <c r="S193" s="51" t="s">
        <v>245</v>
      </c>
    </row>
    <row r="194" ht="15.75">
      <c r="S194" s="51" t="s">
        <v>246</v>
      </c>
    </row>
    <row r="195" ht="15.75">
      <c r="S195" s="51" t="s">
        <v>247</v>
      </c>
    </row>
    <row r="196" ht="15.75">
      <c r="S196" s="51" t="s">
        <v>248</v>
      </c>
    </row>
    <row r="197" ht="15.75">
      <c r="S197" s="51" t="s">
        <v>249</v>
      </c>
    </row>
    <row r="198" ht="15.75">
      <c r="S198" s="51" t="s">
        <v>250</v>
      </c>
    </row>
    <row r="199" ht="15.75">
      <c r="S199" s="51" t="s">
        <v>251</v>
      </c>
    </row>
    <row r="200" ht="15.75">
      <c r="S200" s="51" t="s">
        <v>252</v>
      </c>
    </row>
    <row r="201" ht="15.75">
      <c r="S201" s="51" t="s">
        <v>253</v>
      </c>
    </row>
    <row r="202" ht="15.75">
      <c r="S202" s="51" t="s">
        <v>254</v>
      </c>
    </row>
    <row r="203" ht="15.75">
      <c r="S203" s="51" t="s">
        <v>255</v>
      </c>
    </row>
    <row r="204" ht="15.75">
      <c r="S204" s="51" t="s">
        <v>256</v>
      </c>
    </row>
    <row r="205" ht="15.75">
      <c r="S205" s="51" t="s">
        <v>257</v>
      </c>
    </row>
    <row r="206" ht="15.75">
      <c r="S206" s="51" t="s">
        <v>258</v>
      </c>
    </row>
    <row r="207" ht="15.75">
      <c r="S207" s="51" t="s">
        <v>259</v>
      </c>
    </row>
    <row r="208" ht="15.75">
      <c r="S208" s="51" t="s">
        <v>260</v>
      </c>
    </row>
    <row r="209" ht="15.75">
      <c r="S209" s="51" t="s">
        <v>261</v>
      </c>
    </row>
    <row r="210" ht="15.75">
      <c r="S210" s="51" t="s">
        <v>262</v>
      </c>
    </row>
    <row r="211" ht="15.75">
      <c r="S211" s="51" t="s">
        <v>263</v>
      </c>
    </row>
    <row r="212" ht="15.75">
      <c r="S212" s="51" t="s">
        <v>264</v>
      </c>
    </row>
    <row r="213" ht="15.75">
      <c r="S213" s="51" t="s">
        <v>265</v>
      </c>
    </row>
    <row r="214" ht="15.75">
      <c r="S214" s="51" t="s">
        <v>266</v>
      </c>
    </row>
    <row r="215" ht="15.75">
      <c r="S215" s="51" t="s">
        <v>267</v>
      </c>
    </row>
    <row r="216" ht="15.75">
      <c r="S216" s="51" t="s">
        <v>268</v>
      </c>
    </row>
    <row r="217" ht="15.75">
      <c r="S217" s="51" t="s">
        <v>269</v>
      </c>
    </row>
    <row r="218" ht="15.75">
      <c r="S218" s="51" t="s">
        <v>270</v>
      </c>
    </row>
    <row r="219" ht="15.75">
      <c r="S219" s="51" t="s">
        <v>271</v>
      </c>
    </row>
    <row r="220" ht="15.75">
      <c r="S220" s="51" t="s">
        <v>272</v>
      </c>
    </row>
    <row r="221" ht="15.75">
      <c r="S221" s="51" t="s">
        <v>273</v>
      </c>
    </row>
    <row r="222" ht="15.75">
      <c r="S222" s="51" t="s">
        <v>274</v>
      </c>
    </row>
    <row r="223" ht="15.75">
      <c r="S223" s="51" t="s">
        <v>275</v>
      </c>
    </row>
    <row r="224" ht="15.75">
      <c r="S224" s="51" t="s">
        <v>276</v>
      </c>
    </row>
    <row r="225" ht="15.75">
      <c r="S225" s="51" t="s">
        <v>277</v>
      </c>
    </row>
    <row r="226" ht="15.75">
      <c r="S226" s="51" t="s">
        <v>423</v>
      </c>
    </row>
    <row r="227" ht="15.75">
      <c r="S227" s="51" t="s">
        <v>278</v>
      </c>
    </row>
    <row r="228" ht="15.75">
      <c r="S228" s="51" t="s">
        <v>279</v>
      </c>
    </row>
    <row r="229" ht="15.75">
      <c r="S229" s="51" t="s">
        <v>280</v>
      </c>
    </row>
    <row r="230" ht="15.75">
      <c r="S230" s="51" t="s">
        <v>281</v>
      </c>
    </row>
    <row r="231" ht="15.75">
      <c r="S231" s="51" t="s">
        <v>282</v>
      </c>
    </row>
    <row r="232" ht="15.75">
      <c r="S232" s="51" t="s">
        <v>283</v>
      </c>
    </row>
    <row r="233" ht="15.75">
      <c r="S233" s="51" t="s">
        <v>284</v>
      </c>
    </row>
    <row r="234" ht="15.75">
      <c r="S234" s="51" t="s">
        <v>285</v>
      </c>
    </row>
    <row r="235" ht="15.75">
      <c r="S235" s="52" t="s">
        <v>286</v>
      </c>
    </row>
    <row r="236" ht="15.75">
      <c r="S236" s="51" t="s">
        <v>287</v>
      </c>
    </row>
    <row r="237" ht="15.75">
      <c r="S237" s="51" t="s">
        <v>288</v>
      </c>
    </row>
    <row r="238" ht="15.75">
      <c r="S238" s="51" t="s">
        <v>422</v>
      </c>
    </row>
    <row r="239" ht="15.75">
      <c r="S239" s="51" t="s">
        <v>289</v>
      </c>
    </row>
    <row r="240" ht="15.75">
      <c r="S240" s="51" t="s">
        <v>290</v>
      </c>
    </row>
    <row r="241" ht="15.75">
      <c r="S241" s="51" t="s">
        <v>291</v>
      </c>
    </row>
    <row r="242" ht="15.75">
      <c r="S242" s="51" t="s">
        <v>292</v>
      </c>
    </row>
  </sheetData>
  <sheetProtection/>
  <mergeCells count="71">
    <mergeCell ref="B91:D91"/>
    <mergeCell ref="E91:E94"/>
    <mergeCell ref="F91:I91"/>
    <mergeCell ref="B92:D92"/>
    <mergeCell ref="B93:C93"/>
    <mergeCell ref="B94:C94"/>
    <mergeCell ref="F94:I94"/>
    <mergeCell ref="B80:D80"/>
    <mergeCell ref="E80:I80"/>
    <mergeCell ref="B86:F86"/>
    <mergeCell ref="G86:I86"/>
    <mergeCell ref="B87:E87"/>
    <mergeCell ref="F87:I90"/>
    <mergeCell ref="B88:E88"/>
    <mergeCell ref="B89:E89"/>
    <mergeCell ref="B90:E90"/>
    <mergeCell ref="B79:E79"/>
    <mergeCell ref="H60:I60"/>
    <mergeCell ref="F62:I62"/>
    <mergeCell ref="F64:I64"/>
    <mergeCell ref="C65:I65"/>
    <mergeCell ref="B68:I68"/>
    <mergeCell ref="G69:I69"/>
    <mergeCell ref="H70:I70"/>
    <mergeCell ref="H72:I72"/>
    <mergeCell ref="C75:H75"/>
    <mergeCell ref="B77:I77"/>
    <mergeCell ref="B78:H78"/>
    <mergeCell ref="H58:I58"/>
    <mergeCell ref="H38:I38"/>
    <mergeCell ref="G42:I42"/>
    <mergeCell ref="H43:I43"/>
    <mergeCell ref="H45:I45"/>
    <mergeCell ref="F46:G46"/>
    <mergeCell ref="F47:G47"/>
    <mergeCell ref="B50:I50"/>
    <mergeCell ref="B55:I55"/>
    <mergeCell ref="G57:I57"/>
    <mergeCell ref="H36:I36"/>
    <mergeCell ref="B25:C25"/>
    <mergeCell ref="D25:E25"/>
    <mergeCell ref="D26:E26"/>
    <mergeCell ref="D27:E27"/>
    <mergeCell ref="D28:E28"/>
    <mergeCell ref="B31:F31"/>
    <mergeCell ref="B33:I33"/>
    <mergeCell ref="B35:C35"/>
    <mergeCell ref="G35:I35"/>
    <mergeCell ref="C51:I52"/>
    <mergeCell ref="C53:G53"/>
    <mergeCell ref="D22:H22"/>
    <mergeCell ref="B24:D24"/>
    <mergeCell ref="E24:H24"/>
    <mergeCell ref="D29:E29"/>
    <mergeCell ref="B30:C30"/>
    <mergeCell ref="F28:G29"/>
    <mergeCell ref="D17:H17"/>
    <mergeCell ref="B19:I19"/>
    <mergeCell ref="D20:H20"/>
    <mergeCell ref="G13:I13"/>
    <mergeCell ref="C15:I15"/>
    <mergeCell ref="C16:D16"/>
    <mergeCell ref="F16:I16"/>
    <mergeCell ref="B12:C12"/>
    <mergeCell ref="D12:I12"/>
    <mergeCell ref="D1:G1"/>
    <mergeCell ref="H1:I1"/>
    <mergeCell ref="C3:F9"/>
    <mergeCell ref="G6:I6"/>
    <mergeCell ref="G9:I9"/>
    <mergeCell ref="B11:I11"/>
  </mergeCells>
  <dataValidations count="1">
    <dataValidation type="list" allowBlank="1" showInputMessage="1" showErrorMessage="1" sqref="G13:G14">
      <formula1>$O$13:$O$15</formula1>
    </dataValidation>
  </dataValidations>
  <hyperlinks>
    <hyperlink ref="I20" r:id="rId1" display="Distância ao Local em Km"/>
  </hyperlinks>
  <printOptions/>
  <pageMargins left="0.33" right="0.06" top="0.28" bottom="0.01" header="0" footer="0"/>
  <pageSetup fitToHeight="1" fitToWidth="1" horizontalDpi="600" verticalDpi="6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F1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5" customWidth="1"/>
    <col min="2" max="2" width="39.28125" style="5" bestFit="1" customWidth="1"/>
    <col min="3" max="16384" width="9.140625" style="5" customWidth="1"/>
  </cols>
  <sheetData>
    <row r="2" spans="3:5" ht="12.75">
      <c r="C2" s="392" t="s">
        <v>40</v>
      </c>
      <c r="D2" s="392"/>
      <c r="E2" s="392"/>
    </row>
    <row r="3" spans="2:5" ht="12.75">
      <c r="B3" s="6"/>
      <c r="C3" s="393">
        <v>2014</v>
      </c>
      <c r="D3" s="393"/>
      <c r="E3" s="393"/>
    </row>
    <row r="4" spans="2:5" ht="24.75" customHeight="1">
      <c r="B4" s="6"/>
      <c r="C4" s="6"/>
      <c r="D4" s="6"/>
      <c r="E4" s="6"/>
    </row>
    <row r="5" spans="2:5" ht="12.75">
      <c r="B5" s="394" t="s">
        <v>41</v>
      </c>
      <c r="C5" s="394"/>
      <c r="D5" s="394"/>
      <c r="E5" s="394"/>
    </row>
    <row r="6" ht="13.5" thickBot="1"/>
    <row r="7" spans="2:6" ht="15.75" thickBot="1">
      <c r="B7" s="7" t="s">
        <v>42</v>
      </c>
      <c r="C7" s="8">
        <v>1</v>
      </c>
      <c r="D7" s="8">
        <v>0.75</v>
      </c>
      <c r="E7" s="8">
        <v>0.5</v>
      </c>
      <c r="F7" s="9">
        <v>0.25</v>
      </c>
    </row>
    <row r="8" spans="2:6" ht="12.75">
      <c r="B8" s="10" t="s">
        <v>43</v>
      </c>
      <c r="C8" s="11">
        <v>50.2</v>
      </c>
      <c r="D8" s="11">
        <v>37.65</v>
      </c>
      <c r="E8" s="11">
        <v>25.1</v>
      </c>
      <c r="F8" s="12">
        <v>12.55</v>
      </c>
    </row>
    <row r="9" spans="2:6" ht="12.75">
      <c r="B9" s="10" t="s">
        <v>44</v>
      </c>
      <c r="C9" s="13">
        <v>43.39</v>
      </c>
      <c r="D9" s="13">
        <v>32.54</v>
      </c>
      <c r="E9" s="13">
        <v>21.7</v>
      </c>
      <c r="F9" s="14">
        <v>10.85</v>
      </c>
    </row>
    <row r="10" spans="2:6" ht="13.5" thickBot="1">
      <c r="B10" s="15" t="s">
        <v>45</v>
      </c>
      <c r="C10" s="16">
        <v>39.83</v>
      </c>
      <c r="D10" s="16">
        <v>29.87</v>
      </c>
      <c r="E10" s="16">
        <v>19.92</v>
      </c>
      <c r="F10" s="17">
        <v>9.96</v>
      </c>
    </row>
    <row r="11" spans="2:6" ht="15.75" thickBot="1">
      <c r="B11" s="7" t="s">
        <v>46</v>
      </c>
      <c r="C11" s="8">
        <v>1</v>
      </c>
      <c r="D11" s="8">
        <v>0.7</v>
      </c>
      <c r="E11" s="395"/>
      <c r="F11" s="396"/>
    </row>
    <row r="12" spans="2:6" ht="12.75">
      <c r="B12" s="10" t="s">
        <v>43</v>
      </c>
      <c r="C12" s="11">
        <v>89.35</v>
      </c>
      <c r="D12" s="11">
        <v>62.54</v>
      </c>
      <c r="E12" s="397"/>
      <c r="F12" s="398"/>
    </row>
    <row r="13" spans="2:6" ht="12.75">
      <c r="B13" s="10" t="s">
        <v>44</v>
      </c>
      <c r="C13" s="13">
        <v>85.5</v>
      </c>
      <c r="D13" s="13">
        <v>59.85</v>
      </c>
      <c r="E13" s="397"/>
      <c r="F13" s="398"/>
    </row>
    <row r="14" spans="2:6" ht="13.5" thickBot="1">
      <c r="B14" s="15" t="s">
        <v>45</v>
      </c>
      <c r="C14" s="16">
        <v>72.72</v>
      </c>
      <c r="D14" s="16">
        <v>50.91</v>
      </c>
      <c r="E14" s="399"/>
      <c r="F14" s="400"/>
    </row>
  </sheetData>
  <sheetProtection/>
  <mergeCells count="4">
    <mergeCell ref="C2:E2"/>
    <mergeCell ref="C3:E3"/>
    <mergeCell ref="B5:E5"/>
    <mergeCell ref="E11:F1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4"/>
  <sheetViews>
    <sheetView zoomScalePageLayoutView="0" workbookViewId="0" topLeftCell="A175">
      <selection activeCell="B205" sqref="B205"/>
    </sheetView>
  </sheetViews>
  <sheetFormatPr defaultColWidth="9.140625" defaultRowHeight="15"/>
  <cols>
    <col min="2" max="2" width="62.140625" style="0" bestFit="1" customWidth="1"/>
  </cols>
  <sheetData>
    <row r="1" spans="1:2" ht="15">
      <c r="A1" s="259" t="s">
        <v>427</v>
      </c>
      <c r="B1" s="259" t="s">
        <v>428</v>
      </c>
    </row>
    <row r="2" spans="1:2" ht="15">
      <c r="A2" s="260" t="s">
        <v>429</v>
      </c>
      <c r="B2" s="260" t="s">
        <v>430</v>
      </c>
    </row>
    <row r="3" spans="1:2" ht="15">
      <c r="A3" s="259" t="s">
        <v>431</v>
      </c>
      <c r="B3" s="259" t="s">
        <v>432</v>
      </c>
    </row>
    <row r="4" spans="1:2" ht="15">
      <c r="A4" s="260" t="s">
        <v>433</v>
      </c>
      <c r="B4" s="260" t="s">
        <v>434</v>
      </c>
    </row>
    <row r="5" spans="1:2" ht="15">
      <c r="A5" s="259" t="s">
        <v>435</v>
      </c>
      <c r="B5" s="259" t="s">
        <v>436</v>
      </c>
    </row>
    <row r="6" spans="1:2" ht="15">
      <c r="A6" s="260" t="s">
        <v>437</v>
      </c>
      <c r="B6" s="260" t="s">
        <v>438</v>
      </c>
    </row>
    <row r="7" spans="1:2" ht="15">
      <c r="A7" s="259" t="s">
        <v>439</v>
      </c>
      <c r="B7" s="259" t="s">
        <v>440</v>
      </c>
    </row>
    <row r="8" spans="1:2" ht="15">
      <c r="A8" s="260" t="s">
        <v>441</v>
      </c>
      <c r="B8" s="260" t="s">
        <v>442</v>
      </c>
    </row>
    <row r="9" spans="1:2" ht="15">
      <c r="A9" s="259" t="s">
        <v>443</v>
      </c>
      <c r="B9" s="259" t="s">
        <v>444</v>
      </c>
    </row>
    <row r="10" spans="1:2" ht="15">
      <c r="A10" s="260" t="s">
        <v>445</v>
      </c>
      <c r="B10" s="260" t="s">
        <v>446</v>
      </c>
    </row>
    <row r="11" spans="1:2" ht="15">
      <c r="A11" s="259" t="s">
        <v>447</v>
      </c>
      <c r="B11" s="259" t="s">
        <v>448</v>
      </c>
    </row>
    <row r="12" spans="1:2" ht="15">
      <c r="A12" s="260" t="s">
        <v>449</v>
      </c>
      <c r="B12" s="260" t="s">
        <v>450</v>
      </c>
    </row>
    <row r="13" spans="1:2" ht="15">
      <c r="A13" s="259" t="s">
        <v>451</v>
      </c>
      <c r="B13" s="259" t="s">
        <v>452</v>
      </c>
    </row>
    <row r="14" spans="1:2" ht="15">
      <c r="A14" s="260" t="s">
        <v>453</v>
      </c>
      <c r="B14" s="260" t="s">
        <v>454</v>
      </c>
    </row>
    <row r="15" spans="1:2" ht="15">
      <c r="A15" s="259" t="s">
        <v>455</v>
      </c>
      <c r="B15" s="259" t="s">
        <v>456</v>
      </c>
    </row>
    <row r="16" spans="1:2" ht="15">
      <c r="A16" s="260" t="s">
        <v>457</v>
      </c>
      <c r="B16" s="260" t="s">
        <v>458</v>
      </c>
    </row>
    <row r="17" spans="1:2" ht="15">
      <c r="A17" s="259" t="s">
        <v>459</v>
      </c>
      <c r="B17" s="259" t="s">
        <v>460</v>
      </c>
    </row>
    <row r="18" spans="1:2" ht="15">
      <c r="A18" s="260" t="s">
        <v>461</v>
      </c>
      <c r="B18" s="260" t="s">
        <v>462</v>
      </c>
    </row>
    <row r="19" spans="1:2" ht="15">
      <c r="A19" s="259" t="s">
        <v>463</v>
      </c>
      <c r="B19" s="259" t="s">
        <v>464</v>
      </c>
    </row>
    <row r="20" spans="1:2" ht="15">
      <c r="A20" s="260" t="s">
        <v>465</v>
      </c>
      <c r="B20" s="260" t="s">
        <v>466</v>
      </c>
    </row>
    <row r="21" spans="1:2" ht="15">
      <c r="A21" s="259" t="s">
        <v>467</v>
      </c>
      <c r="B21" s="259" t="s">
        <v>468</v>
      </c>
    </row>
    <row r="22" spans="1:2" ht="15">
      <c r="A22" s="260" t="s">
        <v>469</v>
      </c>
      <c r="B22" s="260" t="s">
        <v>470</v>
      </c>
    </row>
    <row r="23" spans="1:2" ht="15">
      <c r="A23" s="259" t="s">
        <v>471</v>
      </c>
      <c r="B23" s="259" t="s">
        <v>472</v>
      </c>
    </row>
    <row r="24" spans="1:2" ht="15">
      <c r="A24" s="260" t="s">
        <v>473</v>
      </c>
      <c r="B24" s="260" t="s">
        <v>474</v>
      </c>
    </row>
    <row r="25" spans="1:2" ht="15">
      <c r="A25" s="259" t="s">
        <v>475</v>
      </c>
      <c r="B25" s="259" t="s">
        <v>476</v>
      </c>
    </row>
    <row r="26" spans="1:2" ht="15">
      <c r="A26" s="260" t="s">
        <v>477</v>
      </c>
      <c r="B26" s="260" t="s">
        <v>478</v>
      </c>
    </row>
    <row r="27" spans="1:2" ht="15">
      <c r="A27" s="259" t="s">
        <v>479</v>
      </c>
      <c r="B27" s="259" t="s">
        <v>480</v>
      </c>
    </row>
    <row r="28" spans="1:2" ht="15">
      <c r="A28" s="260" t="s">
        <v>481</v>
      </c>
      <c r="B28" s="260" t="s">
        <v>482</v>
      </c>
    </row>
    <row r="29" spans="1:2" ht="15">
      <c r="A29" s="259" t="s">
        <v>483</v>
      </c>
      <c r="B29" s="259" t="s">
        <v>484</v>
      </c>
    </row>
    <row r="30" spans="1:2" ht="15">
      <c r="A30" s="260" t="s">
        <v>485</v>
      </c>
      <c r="B30" s="260" t="s">
        <v>486</v>
      </c>
    </row>
    <row r="31" spans="1:2" ht="15">
      <c r="A31" s="259" t="s">
        <v>487</v>
      </c>
      <c r="B31" s="259" t="s">
        <v>488</v>
      </c>
    </row>
    <row r="32" spans="1:2" ht="15">
      <c r="A32" s="260" t="s">
        <v>489</v>
      </c>
      <c r="B32" s="260" t="s">
        <v>490</v>
      </c>
    </row>
    <row r="33" spans="1:2" ht="15">
      <c r="A33" s="259" t="s">
        <v>491</v>
      </c>
      <c r="B33" s="259" t="s">
        <v>492</v>
      </c>
    </row>
    <row r="34" spans="1:2" ht="15">
      <c r="A34" s="260" t="s">
        <v>493</v>
      </c>
      <c r="B34" s="260" t="s">
        <v>494</v>
      </c>
    </row>
    <row r="35" spans="1:2" ht="15">
      <c r="A35" s="259" t="s">
        <v>495</v>
      </c>
      <c r="B35" s="259" t="s">
        <v>496</v>
      </c>
    </row>
    <row r="36" spans="1:2" ht="15">
      <c r="A36" s="260" t="s">
        <v>497</v>
      </c>
      <c r="B36" s="260" t="s">
        <v>498</v>
      </c>
    </row>
    <row r="37" spans="1:2" ht="15">
      <c r="A37" s="259" t="s">
        <v>499</v>
      </c>
      <c r="B37" s="259" t="s">
        <v>500</v>
      </c>
    </row>
    <row r="38" spans="1:2" ht="15">
      <c r="A38" s="260" t="s">
        <v>501</v>
      </c>
      <c r="B38" s="260" t="s">
        <v>502</v>
      </c>
    </row>
    <row r="39" spans="1:2" ht="15">
      <c r="A39" s="259" t="s">
        <v>503</v>
      </c>
      <c r="B39" s="259" t="s">
        <v>504</v>
      </c>
    </row>
    <row r="40" spans="1:2" ht="15">
      <c r="A40" s="260" t="s">
        <v>505</v>
      </c>
      <c r="B40" s="260" t="s">
        <v>506</v>
      </c>
    </row>
    <row r="41" spans="1:2" ht="15">
      <c r="A41" s="259" t="s">
        <v>507</v>
      </c>
      <c r="B41" s="259" t="s">
        <v>508</v>
      </c>
    </row>
    <row r="42" spans="1:2" ht="15">
      <c r="A42" s="260" t="s">
        <v>509</v>
      </c>
      <c r="B42" s="260" t="s">
        <v>510</v>
      </c>
    </row>
    <row r="43" spans="1:2" ht="15">
      <c r="A43" s="259" t="s">
        <v>511</v>
      </c>
      <c r="B43" s="259" t="s">
        <v>512</v>
      </c>
    </row>
    <row r="44" spans="1:2" ht="15">
      <c r="A44" s="260" t="s">
        <v>513</v>
      </c>
      <c r="B44" s="260" t="s">
        <v>514</v>
      </c>
    </row>
    <row r="45" spans="1:2" ht="15">
      <c r="A45" s="259" t="s">
        <v>515</v>
      </c>
      <c r="B45" s="259" t="s">
        <v>516</v>
      </c>
    </row>
    <row r="46" spans="1:2" ht="15">
      <c r="A46" s="260" t="s">
        <v>517</v>
      </c>
      <c r="B46" s="260" t="s">
        <v>518</v>
      </c>
    </row>
    <row r="47" spans="1:2" ht="15">
      <c r="A47" s="259" t="s">
        <v>519</v>
      </c>
      <c r="B47" s="259" t="s">
        <v>520</v>
      </c>
    </row>
    <row r="48" spans="1:2" ht="15">
      <c r="A48" s="260" t="s">
        <v>521</v>
      </c>
      <c r="B48" s="260" t="s">
        <v>522</v>
      </c>
    </row>
    <row r="49" spans="1:2" ht="15">
      <c r="A49" s="259" t="s">
        <v>523</v>
      </c>
      <c r="B49" s="259" t="s">
        <v>524</v>
      </c>
    </row>
    <row r="50" spans="1:2" ht="15">
      <c r="A50" s="260" t="s">
        <v>525</v>
      </c>
      <c r="B50" s="260" t="s">
        <v>526</v>
      </c>
    </row>
    <row r="51" spans="1:2" ht="15">
      <c r="A51" s="259" t="s">
        <v>527</v>
      </c>
      <c r="B51" s="259" t="s">
        <v>528</v>
      </c>
    </row>
    <row r="52" spans="1:2" ht="15">
      <c r="A52" s="260" t="s">
        <v>529</v>
      </c>
      <c r="B52" s="260" t="s">
        <v>530</v>
      </c>
    </row>
    <row r="53" spans="1:2" ht="15">
      <c r="A53" s="259" t="s">
        <v>531</v>
      </c>
      <c r="B53" s="259" t="s">
        <v>532</v>
      </c>
    </row>
    <row r="54" spans="1:2" ht="15">
      <c r="A54" s="260" t="s">
        <v>533</v>
      </c>
      <c r="B54" s="260" t="s">
        <v>534</v>
      </c>
    </row>
    <row r="55" spans="1:2" ht="15">
      <c r="A55" s="259" t="s">
        <v>535</v>
      </c>
      <c r="B55" s="259" t="s">
        <v>536</v>
      </c>
    </row>
    <row r="56" spans="1:2" ht="15">
      <c r="A56" s="260" t="s">
        <v>537</v>
      </c>
      <c r="B56" s="260" t="s">
        <v>538</v>
      </c>
    </row>
    <row r="57" spans="1:2" ht="15">
      <c r="A57" s="259" t="s">
        <v>539</v>
      </c>
      <c r="B57" s="259" t="s">
        <v>540</v>
      </c>
    </row>
    <row r="58" spans="1:2" ht="15">
      <c r="A58" s="260" t="s">
        <v>541</v>
      </c>
      <c r="B58" s="260" t="s">
        <v>542</v>
      </c>
    </row>
    <row r="59" spans="1:2" ht="15">
      <c r="A59" s="259" t="s">
        <v>543</v>
      </c>
      <c r="B59" s="259" t="s">
        <v>544</v>
      </c>
    </row>
    <row r="60" spans="1:2" ht="15">
      <c r="A60" s="260" t="s">
        <v>545</v>
      </c>
      <c r="B60" s="260" t="s">
        <v>546</v>
      </c>
    </row>
    <row r="61" spans="1:2" ht="15">
      <c r="A61" s="259" t="s">
        <v>547</v>
      </c>
      <c r="B61" s="259" t="s">
        <v>548</v>
      </c>
    </row>
    <row r="62" spans="1:2" ht="15">
      <c r="A62" s="260" t="s">
        <v>549</v>
      </c>
      <c r="B62" s="260" t="s">
        <v>550</v>
      </c>
    </row>
    <row r="63" spans="1:2" ht="15">
      <c r="A63" s="259" t="s">
        <v>551</v>
      </c>
      <c r="B63" s="259" t="s">
        <v>552</v>
      </c>
    </row>
    <row r="64" spans="1:2" ht="15">
      <c r="A64" s="260" t="s">
        <v>553</v>
      </c>
      <c r="B64" s="260" t="s">
        <v>554</v>
      </c>
    </row>
    <row r="65" spans="1:2" ht="15">
      <c r="A65" s="259" t="s">
        <v>555</v>
      </c>
      <c r="B65" s="259" t="s">
        <v>556</v>
      </c>
    </row>
    <row r="66" spans="1:2" ht="15">
      <c r="A66" s="260" t="s">
        <v>557</v>
      </c>
      <c r="B66" s="260" t="s">
        <v>558</v>
      </c>
    </row>
    <row r="67" spans="1:2" ht="15">
      <c r="A67" s="259" t="s">
        <v>559</v>
      </c>
      <c r="B67" s="259" t="s">
        <v>560</v>
      </c>
    </row>
    <row r="68" spans="1:2" ht="15">
      <c r="A68" s="260" t="s">
        <v>561</v>
      </c>
      <c r="B68" s="260" t="s">
        <v>562</v>
      </c>
    </row>
    <row r="69" spans="1:2" ht="15">
      <c r="A69" s="259" t="s">
        <v>563</v>
      </c>
      <c r="B69" s="259" t="s">
        <v>564</v>
      </c>
    </row>
    <row r="70" spans="1:2" ht="15">
      <c r="A70" s="260" t="s">
        <v>565</v>
      </c>
      <c r="B70" s="260" t="s">
        <v>566</v>
      </c>
    </row>
    <row r="71" spans="1:2" ht="15">
      <c r="A71" s="259" t="s">
        <v>567</v>
      </c>
      <c r="B71" s="259" t="s">
        <v>568</v>
      </c>
    </row>
    <row r="72" spans="1:2" ht="15">
      <c r="A72" s="260" t="s">
        <v>569</v>
      </c>
      <c r="B72" s="260" t="s">
        <v>570</v>
      </c>
    </row>
    <row r="73" spans="1:2" ht="15">
      <c r="A73" s="259" t="s">
        <v>571</v>
      </c>
      <c r="B73" s="259" t="s">
        <v>572</v>
      </c>
    </row>
    <row r="74" spans="1:2" ht="15">
      <c r="A74" s="260" t="s">
        <v>573</v>
      </c>
      <c r="B74" s="260" t="s">
        <v>574</v>
      </c>
    </row>
    <row r="75" spans="1:2" ht="15">
      <c r="A75" s="259" t="s">
        <v>575</v>
      </c>
      <c r="B75" s="259" t="s">
        <v>576</v>
      </c>
    </row>
    <row r="76" spans="1:2" ht="15">
      <c r="A76" s="260" t="s">
        <v>577</v>
      </c>
      <c r="B76" s="260" t="s">
        <v>578</v>
      </c>
    </row>
    <row r="77" spans="1:2" ht="15">
      <c r="A77" s="259" t="s">
        <v>579</v>
      </c>
      <c r="B77" s="259" t="s">
        <v>580</v>
      </c>
    </row>
    <row r="78" spans="1:2" ht="15">
      <c r="A78" s="260" t="s">
        <v>581</v>
      </c>
      <c r="B78" s="260" t="s">
        <v>582</v>
      </c>
    </row>
    <row r="79" spans="1:2" ht="15">
      <c r="A79" s="259" t="s">
        <v>583</v>
      </c>
      <c r="B79" s="259" t="s">
        <v>584</v>
      </c>
    </row>
    <row r="80" spans="1:2" ht="15">
      <c r="A80" s="260" t="s">
        <v>585</v>
      </c>
      <c r="B80" s="260" t="s">
        <v>586</v>
      </c>
    </row>
    <row r="81" spans="1:2" ht="15">
      <c r="A81" s="259" t="s">
        <v>587</v>
      </c>
      <c r="B81" s="259" t="s">
        <v>588</v>
      </c>
    </row>
    <row r="82" spans="1:2" ht="15">
      <c r="A82" s="260" t="s">
        <v>589</v>
      </c>
      <c r="B82" s="260" t="s">
        <v>590</v>
      </c>
    </row>
    <row r="83" spans="1:2" ht="15">
      <c r="A83" s="259" t="s">
        <v>591</v>
      </c>
      <c r="B83" s="259" t="s">
        <v>592</v>
      </c>
    </row>
    <row r="84" spans="1:2" ht="15">
      <c r="A84" s="260" t="s">
        <v>593</v>
      </c>
      <c r="B84" s="260" t="s">
        <v>594</v>
      </c>
    </row>
    <row r="85" spans="1:2" ht="15">
      <c r="A85" s="259" t="s">
        <v>595</v>
      </c>
      <c r="B85" s="259" t="s">
        <v>596</v>
      </c>
    </row>
    <row r="86" spans="1:2" ht="15">
      <c r="A86" s="260" t="s">
        <v>597</v>
      </c>
      <c r="B86" s="260" t="s">
        <v>598</v>
      </c>
    </row>
    <row r="87" spans="1:2" ht="15">
      <c r="A87" s="259" t="s">
        <v>599</v>
      </c>
      <c r="B87" s="259" t="s">
        <v>600</v>
      </c>
    </row>
    <row r="88" spans="1:2" ht="15">
      <c r="A88" s="260" t="s">
        <v>601</v>
      </c>
      <c r="B88" s="260" t="s">
        <v>602</v>
      </c>
    </row>
    <row r="89" spans="1:2" ht="15">
      <c r="A89" s="259" t="s">
        <v>603</v>
      </c>
      <c r="B89" s="259" t="s">
        <v>604</v>
      </c>
    </row>
    <row r="90" spans="1:2" ht="15">
      <c r="A90" s="260" t="s">
        <v>605</v>
      </c>
      <c r="B90" s="260" t="s">
        <v>606</v>
      </c>
    </row>
    <row r="91" spans="1:2" ht="15">
      <c r="A91" s="259" t="s">
        <v>607</v>
      </c>
      <c r="B91" s="259" t="s">
        <v>608</v>
      </c>
    </row>
    <row r="92" spans="1:2" ht="15">
      <c r="A92" s="260" t="s">
        <v>609</v>
      </c>
      <c r="B92" s="260" t="s">
        <v>610</v>
      </c>
    </row>
    <row r="93" spans="1:2" ht="15">
      <c r="A93" s="259" t="s">
        <v>611</v>
      </c>
      <c r="B93" s="259" t="s">
        <v>612</v>
      </c>
    </row>
    <row r="94" spans="1:2" ht="15">
      <c r="A94" s="260" t="s">
        <v>613</v>
      </c>
      <c r="B94" s="260" t="s">
        <v>614</v>
      </c>
    </row>
    <row r="95" spans="1:2" ht="15">
      <c r="A95" s="259" t="s">
        <v>615</v>
      </c>
      <c r="B95" s="259" t="s">
        <v>616</v>
      </c>
    </row>
    <row r="96" spans="1:2" ht="15">
      <c r="A96" s="260" t="s">
        <v>617</v>
      </c>
      <c r="B96" s="260" t="s">
        <v>618</v>
      </c>
    </row>
    <row r="97" spans="1:2" ht="15">
      <c r="A97" s="259" t="s">
        <v>619</v>
      </c>
      <c r="B97" s="259" t="s">
        <v>620</v>
      </c>
    </row>
    <row r="98" spans="1:2" ht="15">
      <c r="A98" s="260" t="s">
        <v>621</v>
      </c>
      <c r="B98" s="260" t="s">
        <v>622</v>
      </c>
    </row>
    <row r="99" spans="1:2" ht="15">
      <c r="A99" s="259" t="s">
        <v>623</v>
      </c>
      <c r="B99" s="259" t="s">
        <v>624</v>
      </c>
    </row>
    <row r="100" spans="1:2" ht="15">
      <c r="A100" s="260" t="s">
        <v>625</v>
      </c>
      <c r="B100" s="260" t="s">
        <v>626</v>
      </c>
    </row>
    <row r="101" spans="1:2" ht="15">
      <c r="A101" s="259" t="s">
        <v>627</v>
      </c>
      <c r="B101" s="259" t="s">
        <v>628</v>
      </c>
    </row>
    <row r="102" spans="1:2" ht="15">
      <c r="A102" s="260" t="s">
        <v>629</v>
      </c>
      <c r="B102" s="260" t="s">
        <v>630</v>
      </c>
    </row>
    <row r="103" spans="1:2" ht="15">
      <c r="A103" s="259" t="s">
        <v>631</v>
      </c>
      <c r="B103" s="259" t="s">
        <v>632</v>
      </c>
    </row>
    <row r="104" spans="1:2" ht="15">
      <c r="A104" s="260" t="s">
        <v>633</v>
      </c>
      <c r="B104" s="260" t="s">
        <v>634</v>
      </c>
    </row>
    <row r="105" spans="1:2" ht="15">
      <c r="A105" s="259" t="s">
        <v>635</v>
      </c>
      <c r="B105" s="259" t="s">
        <v>636</v>
      </c>
    </row>
    <row r="106" spans="1:2" ht="15">
      <c r="A106" s="260" t="s">
        <v>637</v>
      </c>
      <c r="B106" s="260" t="s">
        <v>638</v>
      </c>
    </row>
    <row r="107" spans="1:2" ht="15">
      <c r="A107" s="259" t="s">
        <v>639</v>
      </c>
      <c r="B107" s="259" t="s">
        <v>640</v>
      </c>
    </row>
    <row r="108" spans="1:2" ht="15">
      <c r="A108" s="260" t="s">
        <v>641</v>
      </c>
      <c r="B108" s="260" t="s">
        <v>642</v>
      </c>
    </row>
    <row r="109" spans="1:2" ht="15">
      <c r="A109" s="259" t="s">
        <v>643</v>
      </c>
      <c r="B109" s="259" t="s">
        <v>644</v>
      </c>
    </row>
    <row r="110" spans="1:2" ht="15">
      <c r="A110" s="260" t="s">
        <v>645</v>
      </c>
      <c r="B110" s="260" t="s">
        <v>646</v>
      </c>
    </row>
    <row r="111" spans="1:2" ht="15">
      <c r="A111" s="259" t="s">
        <v>647</v>
      </c>
      <c r="B111" s="259" t="s">
        <v>648</v>
      </c>
    </row>
    <row r="112" spans="1:2" ht="15">
      <c r="A112" s="260" t="s">
        <v>649</v>
      </c>
      <c r="B112" s="260" t="s">
        <v>640</v>
      </c>
    </row>
    <row r="113" spans="1:2" ht="15">
      <c r="A113" s="259" t="s">
        <v>650</v>
      </c>
      <c r="B113" s="259" t="s">
        <v>651</v>
      </c>
    </row>
    <row r="114" spans="1:2" ht="15">
      <c r="A114" s="260" t="s">
        <v>652</v>
      </c>
      <c r="B114" s="260" t="s">
        <v>653</v>
      </c>
    </row>
    <row r="115" spans="1:2" ht="15">
      <c r="A115" s="259" t="s">
        <v>654</v>
      </c>
      <c r="B115" s="259" t="s">
        <v>655</v>
      </c>
    </row>
    <row r="116" spans="1:2" ht="15">
      <c r="A116" s="260" t="s">
        <v>656</v>
      </c>
      <c r="B116" s="260" t="s">
        <v>657</v>
      </c>
    </row>
    <row r="117" spans="1:2" ht="15">
      <c r="A117" s="259" t="s">
        <v>658</v>
      </c>
      <c r="B117" s="259" t="s">
        <v>659</v>
      </c>
    </row>
    <row r="118" spans="1:2" ht="15">
      <c r="A118" s="260" t="s">
        <v>660</v>
      </c>
      <c r="B118" s="260" t="s">
        <v>661</v>
      </c>
    </row>
    <row r="119" spans="1:2" ht="15">
      <c r="A119" s="259" t="s">
        <v>662</v>
      </c>
      <c r="B119" s="259" t="s">
        <v>663</v>
      </c>
    </row>
    <row r="120" spans="1:2" ht="15">
      <c r="A120" s="260" t="s">
        <v>664</v>
      </c>
      <c r="B120" s="260" t="s">
        <v>665</v>
      </c>
    </row>
    <row r="121" spans="1:2" ht="15">
      <c r="A121" s="259" t="s">
        <v>666</v>
      </c>
      <c r="B121" s="259" t="s">
        <v>667</v>
      </c>
    </row>
    <row r="122" spans="1:2" ht="15">
      <c r="A122" s="260" t="s">
        <v>668</v>
      </c>
      <c r="B122" s="260" t="s">
        <v>669</v>
      </c>
    </row>
    <row r="123" spans="1:2" ht="15">
      <c r="A123" s="259" t="s">
        <v>670</v>
      </c>
      <c r="B123" s="259" t="s">
        <v>671</v>
      </c>
    </row>
    <row r="124" spans="1:2" ht="15">
      <c r="A124" s="260" t="s">
        <v>672</v>
      </c>
      <c r="B124" s="260" t="s">
        <v>673</v>
      </c>
    </row>
    <row r="125" spans="1:2" ht="15">
      <c r="A125" s="259" t="s">
        <v>674</v>
      </c>
      <c r="B125" s="259" t="s">
        <v>675</v>
      </c>
    </row>
    <row r="126" spans="1:2" ht="15">
      <c r="A126" s="260" t="s">
        <v>676</v>
      </c>
      <c r="B126" s="260" t="s">
        <v>677</v>
      </c>
    </row>
    <row r="127" spans="1:2" ht="15">
      <c r="A127" s="259" t="s">
        <v>678</v>
      </c>
      <c r="B127" s="259" t="s">
        <v>679</v>
      </c>
    </row>
    <row r="128" spans="1:2" ht="15">
      <c r="A128" s="260" t="s">
        <v>680</v>
      </c>
      <c r="B128" s="260" t="s">
        <v>681</v>
      </c>
    </row>
    <row r="129" spans="1:2" ht="15">
      <c r="A129" s="259" t="s">
        <v>682</v>
      </c>
      <c r="B129" s="259" t="s">
        <v>683</v>
      </c>
    </row>
    <row r="130" spans="1:2" ht="15">
      <c r="A130" s="260" t="s">
        <v>684</v>
      </c>
      <c r="B130" s="260" t="s">
        <v>685</v>
      </c>
    </row>
    <row r="131" spans="1:2" ht="15">
      <c r="A131" s="259" t="s">
        <v>686</v>
      </c>
      <c r="B131" s="259" t="s">
        <v>687</v>
      </c>
    </row>
    <row r="132" spans="1:2" ht="15">
      <c r="A132" s="260" t="s">
        <v>688</v>
      </c>
      <c r="B132" s="260" t="s">
        <v>689</v>
      </c>
    </row>
    <row r="133" spans="1:2" ht="15">
      <c r="A133" s="259" t="s">
        <v>690</v>
      </c>
      <c r="B133" s="259" t="s">
        <v>691</v>
      </c>
    </row>
    <row r="134" spans="1:2" ht="15">
      <c r="A134" s="260" t="s">
        <v>692</v>
      </c>
      <c r="B134" s="260" t="s">
        <v>693</v>
      </c>
    </row>
    <row r="135" spans="1:2" ht="15">
      <c r="A135" s="259" t="s">
        <v>694</v>
      </c>
      <c r="B135" s="259" t="s">
        <v>695</v>
      </c>
    </row>
    <row r="136" spans="1:2" ht="15">
      <c r="A136" s="260" t="s">
        <v>696</v>
      </c>
      <c r="B136" s="260" t="s">
        <v>697</v>
      </c>
    </row>
    <row r="137" spans="1:2" ht="15">
      <c r="A137" s="259" t="s">
        <v>698</v>
      </c>
      <c r="B137" s="259" t="s">
        <v>699</v>
      </c>
    </row>
    <row r="138" spans="1:2" ht="15">
      <c r="A138" s="260" t="s">
        <v>700</v>
      </c>
      <c r="B138" s="260" t="s">
        <v>701</v>
      </c>
    </row>
    <row r="139" spans="1:2" ht="15">
      <c r="A139" s="259" t="s">
        <v>702</v>
      </c>
      <c r="B139" s="259" t="s">
        <v>703</v>
      </c>
    </row>
    <row r="140" spans="1:2" ht="15">
      <c r="A140" s="260" t="s">
        <v>704</v>
      </c>
      <c r="B140" s="260" t="s">
        <v>705</v>
      </c>
    </row>
    <row r="141" spans="1:2" ht="15">
      <c r="A141" s="259" t="s">
        <v>706</v>
      </c>
      <c r="B141" s="259" t="s">
        <v>707</v>
      </c>
    </row>
    <row r="142" spans="1:2" ht="15">
      <c r="A142" s="260" t="s">
        <v>708</v>
      </c>
      <c r="B142" s="260" t="s">
        <v>709</v>
      </c>
    </row>
    <row r="143" spans="1:2" ht="15">
      <c r="A143" s="259" t="s">
        <v>710</v>
      </c>
      <c r="B143" s="259" t="s">
        <v>711</v>
      </c>
    </row>
    <row r="144" spans="1:2" ht="15">
      <c r="A144" s="260" t="s">
        <v>712</v>
      </c>
      <c r="B144" s="260" t="s">
        <v>713</v>
      </c>
    </row>
    <row r="145" spans="1:2" ht="15">
      <c r="A145" s="259" t="s">
        <v>714</v>
      </c>
      <c r="B145" s="259" t="s">
        <v>715</v>
      </c>
    </row>
    <row r="146" spans="1:2" ht="15">
      <c r="A146" s="260" t="s">
        <v>716</v>
      </c>
      <c r="B146" s="260" t="s">
        <v>717</v>
      </c>
    </row>
    <row r="147" spans="1:2" ht="15">
      <c r="A147" s="259" t="s">
        <v>718</v>
      </c>
      <c r="B147" s="259" t="s">
        <v>719</v>
      </c>
    </row>
    <row r="148" spans="1:2" ht="15">
      <c r="A148" s="260" t="s">
        <v>720</v>
      </c>
      <c r="B148" s="260" t="s">
        <v>721</v>
      </c>
    </row>
    <row r="149" spans="1:2" ht="15">
      <c r="A149" s="259" t="s">
        <v>722</v>
      </c>
      <c r="B149" s="259" t="s">
        <v>723</v>
      </c>
    </row>
    <row r="150" spans="1:2" ht="15">
      <c r="A150" s="260" t="s">
        <v>724</v>
      </c>
      <c r="B150" s="260" t="s">
        <v>725</v>
      </c>
    </row>
    <row r="151" spans="1:2" ht="15">
      <c r="A151" s="259" t="s">
        <v>726</v>
      </c>
      <c r="B151" s="259" t="s">
        <v>727</v>
      </c>
    </row>
    <row r="152" spans="1:2" ht="15">
      <c r="A152" s="260" t="s">
        <v>728</v>
      </c>
      <c r="B152" s="260" t="s">
        <v>729</v>
      </c>
    </row>
    <row r="153" spans="1:2" ht="15">
      <c r="A153" s="259" t="s">
        <v>730</v>
      </c>
      <c r="B153" s="259" t="s">
        <v>731</v>
      </c>
    </row>
    <row r="154" spans="1:2" ht="15">
      <c r="A154" s="260" t="s">
        <v>732</v>
      </c>
      <c r="B154" s="260" t="s">
        <v>733</v>
      </c>
    </row>
    <row r="155" spans="1:2" ht="15">
      <c r="A155" s="259" t="s">
        <v>734</v>
      </c>
      <c r="B155" s="259" t="s">
        <v>735</v>
      </c>
    </row>
    <row r="156" spans="1:2" ht="15">
      <c r="A156" s="260" t="s">
        <v>736</v>
      </c>
      <c r="B156" s="260" t="s">
        <v>737</v>
      </c>
    </row>
    <row r="157" spans="1:2" ht="15">
      <c r="A157" s="259" t="s">
        <v>738</v>
      </c>
      <c r="B157" s="259" t="s">
        <v>739</v>
      </c>
    </row>
    <row r="158" spans="1:2" ht="15">
      <c r="A158" s="260" t="s">
        <v>740</v>
      </c>
      <c r="B158" s="260" t="s">
        <v>741</v>
      </c>
    </row>
    <row r="159" spans="1:2" ht="15">
      <c r="A159" s="259" t="s">
        <v>742</v>
      </c>
      <c r="B159" s="259" t="s">
        <v>743</v>
      </c>
    </row>
    <row r="160" spans="1:2" ht="15">
      <c r="A160" s="260" t="s">
        <v>744</v>
      </c>
      <c r="B160" s="260" t="s">
        <v>745</v>
      </c>
    </row>
    <row r="161" spans="1:2" ht="15">
      <c r="A161" s="259" t="s">
        <v>746</v>
      </c>
      <c r="B161" s="259" t="s">
        <v>747</v>
      </c>
    </row>
    <row r="162" spans="1:2" ht="15">
      <c r="A162" s="260" t="s">
        <v>748</v>
      </c>
      <c r="B162" s="260" t="s">
        <v>749</v>
      </c>
    </row>
    <row r="163" spans="1:2" ht="15">
      <c r="A163" s="259" t="s">
        <v>750</v>
      </c>
      <c r="B163" s="259" t="s">
        <v>751</v>
      </c>
    </row>
    <row r="164" spans="1:2" ht="15">
      <c r="A164" s="260" t="s">
        <v>752</v>
      </c>
      <c r="B164" s="260" t="s">
        <v>753</v>
      </c>
    </row>
    <row r="165" spans="1:2" ht="15">
      <c r="A165" s="259" t="s">
        <v>754</v>
      </c>
      <c r="B165" s="259" t="s">
        <v>755</v>
      </c>
    </row>
    <row r="166" spans="1:2" ht="15">
      <c r="A166" s="260" t="s">
        <v>756</v>
      </c>
      <c r="B166" s="260" t="s">
        <v>757</v>
      </c>
    </row>
    <row r="167" spans="1:2" ht="15">
      <c r="A167" s="259" t="s">
        <v>758</v>
      </c>
      <c r="B167" s="259" t="s">
        <v>759</v>
      </c>
    </row>
    <row r="168" spans="1:2" ht="15">
      <c r="A168" s="260" t="s">
        <v>760</v>
      </c>
      <c r="B168" s="260" t="s">
        <v>761</v>
      </c>
    </row>
    <row r="169" spans="1:2" ht="15">
      <c r="A169" s="259" t="s">
        <v>762</v>
      </c>
      <c r="B169" s="259" t="s">
        <v>763</v>
      </c>
    </row>
    <row r="170" spans="1:2" ht="15">
      <c r="A170" s="260" t="s">
        <v>764</v>
      </c>
      <c r="B170" s="260" t="s">
        <v>765</v>
      </c>
    </row>
    <row r="171" spans="1:2" ht="15">
      <c r="A171" s="259" t="s">
        <v>766</v>
      </c>
      <c r="B171" s="259" t="s">
        <v>767</v>
      </c>
    </row>
    <row r="172" spans="1:2" ht="15">
      <c r="A172" s="260" t="s">
        <v>768</v>
      </c>
      <c r="B172" s="260" t="s">
        <v>769</v>
      </c>
    </row>
    <row r="173" spans="1:2" ht="15">
      <c r="A173" s="259" t="s">
        <v>425</v>
      </c>
      <c r="B173" s="259" t="s">
        <v>770</v>
      </c>
    </row>
    <row r="174" spans="1:2" ht="15">
      <c r="A174" s="260" t="s">
        <v>771</v>
      </c>
      <c r="B174" s="260" t="s">
        <v>772</v>
      </c>
    </row>
    <row r="175" spans="1:2" ht="15">
      <c r="A175" s="259" t="s">
        <v>773</v>
      </c>
      <c r="B175" s="259" t="s">
        <v>774</v>
      </c>
    </row>
    <row r="176" spans="1:2" ht="15">
      <c r="A176" s="260" t="s">
        <v>775</v>
      </c>
      <c r="B176" s="260" t="s">
        <v>776</v>
      </c>
    </row>
    <row r="177" spans="1:2" ht="15">
      <c r="A177" s="259" t="s">
        <v>777</v>
      </c>
      <c r="B177" s="259" t="s">
        <v>778</v>
      </c>
    </row>
    <row r="178" spans="1:2" ht="15">
      <c r="A178" s="260" t="s">
        <v>779</v>
      </c>
      <c r="B178" s="260" t="s">
        <v>780</v>
      </c>
    </row>
    <row r="179" spans="1:2" ht="15">
      <c r="A179" s="259" t="s">
        <v>781</v>
      </c>
      <c r="B179" s="259" t="s">
        <v>782</v>
      </c>
    </row>
    <row r="180" spans="1:2" ht="15">
      <c r="A180" s="260" t="s">
        <v>783</v>
      </c>
      <c r="B180" s="260" t="s">
        <v>784</v>
      </c>
    </row>
    <row r="181" spans="1:2" ht="15">
      <c r="A181" s="259" t="s">
        <v>785</v>
      </c>
      <c r="B181" s="259" t="s">
        <v>786</v>
      </c>
    </row>
    <row r="182" spans="1:2" ht="15">
      <c r="A182" s="260" t="s">
        <v>787</v>
      </c>
      <c r="B182" s="260" t="s">
        <v>788</v>
      </c>
    </row>
    <row r="183" spans="1:2" ht="15">
      <c r="A183" s="259" t="s">
        <v>789</v>
      </c>
      <c r="B183" s="259" t="s">
        <v>790</v>
      </c>
    </row>
    <row r="184" spans="1:2" ht="15">
      <c r="A184" s="260" t="s">
        <v>791</v>
      </c>
      <c r="B184" s="260" t="s">
        <v>792</v>
      </c>
    </row>
    <row r="185" spans="1:2" ht="15">
      <c r="A185" s="259" t="s">
        <v>793</v>
      </c>
      <c r="B185" s="259" t="s">
        <v>794</v>
      </c>
    </row>
    <row r="186" spans="1:2" ht="15">
      <c r="A186" s="260" t="s">
        <v>795</v>
      </c>
      <c r="B186" s="260" t="s">
        <v>796</v>
      </c>
    </row>
    <row r="187" spans="1:2" ht="15">
      <c r="A187" s="259" t="s">
        <v>797</v>
      </c>
      <c r="B187" s="259" t="s">
        <v>798</v>
      </c>
    </row>
    <row r="188" spans="1:2" ht="15">
      <c r="A188" s="260" t="s">
        <v>799</v>
      </c>
      <c r="B188" s="260" t="s">
        <v>800</v>
      </c>
    </row>
    <row r="189" spans="1:2" ht="15">
      <c r="A189" s="259" t="s">
        <v>801</v>
      </c>
      <c r="B189" s="259" t="s">
        <v>802</v>
      </c>
    </row>
    <row r="190" spans="1:2" ht="15">
      <c r="A190" s="260" t="s">
        <v>803</v>
      </c>
      <c r="B190" s="260" t="s">
        <v>804</v>
      </c>
    </row>
    <row r="191" spans="1:2" ht="15">
      <c r="A191" s="259" t="s">
        <v>805</v>
      </c>
      <c r="B191" s="259" t="s">
        <v>806</v>
      </c>
    </row>
    <row r="192" spans="1:2" ht="15">
      <c r="A192" s="260" t="s">
        <v>807</v>
      </c>
      <c r="B192" s="260" t="s">
        <v>808</v>
      </c>
    </row>
    <row r="193" spans="1:2" ht="15">
      <c r="A193" s="259" t="s">
        <v>809</v>
      </c>
      <c r="B193" s="259" t="s">
        <v>810</v>
      </c>
    </row>
    <row r="194" spans="1:2" ht="15">
      <c r="A194" s="260" t="s">
        <v>811</v>
      </c>
      <c r="B194" s="260" t="s">
        <v>812</v>
      </c>
    </row>
    <row r="195" spans="1:2" ht="15">
      <c r="A195" s="259" t="s">
        <v>813</v>
      </c>
      <c r="B195" s="259" t="s">
        <v>814</v>
      </c>
    </row>
    <row r="196" spans="1:2" ht="15">
      <c r="A196" s="260" t="s">
        <v>815</v>
      </c>
      <c r="B196" s="260" t="s">
        <v>816</v>
      </c>
    </row>
    <row r="197" spans="1:2" ht="15">
      <c r="A197" s="259" t="s">
        <v>817</v>
      </c>
      <c r="B197" s="259" t="s">
        <v>818</v>
      </c>
    </row>
    <row r="198" spans="1:2" ht="15">
      <c r="A198" s="260" t="s">
        <v>819</v>
      </c>
      <c r="B198" s="260" t="s">
        <v>820</v>
      </c>
    </row>
    <row r="199" spans="1:2" ht="15">
      <c r="A199" s="259" t="s">
        <v>821</v>
      </c>
      <c r="B199" s="259" t="s">
        <v>822</v>
      </c>
    </row>
    <row r="200" spans="1:2" ht="15">
      <c r="A200" s="260" t="s">
        <v>823</v>
      </c>
      <c r="B200" s="260" t="s">
        <v>824</v>
      </c>
    </row>
    <row r="201" spans="1:2" ht="15">
      <c r="A201" s="259" t="s">
        <v>825</v>
      </c>
      <c r="B201" s="259" t="s">
        <v>826</v>
      </c>
    </row>
    <row r="202" spans="1:2" ht="15">
      <c r="A202" s="260" t="s">
        <v>827</v>
      </c>
      <c r="B202" s="260" t="s">
        <v>828</v>
      </c>
    </row>
    <row r="203" spans="1:2" ht="15">
      <c r="A203" s="259" t="s">
        <v>829</v>
      </c>
      <c r="B203" s="259" t="s">
        <v>830</v>
      </c>
    </row>
    <row r="204" spans="1:2" ht="15">
      <c r="A204" s="260" t="s">
        <v>831</v>
      </c>
      <c r="B204" s="260" t="s">
        <v>832</v>
      </c>
    </row>
    <row r="205" spans="1:2" ht="15">
      <c r="A205" s="259" t="s">
        <v>833</v>
      </c>
      <c r="B205" s="259" t="s">
        <v>834</v>
      </c>
    </row>
    <row r="206" spans="1:2" ht="15">
      <c r="A206" s="260" t="s">
        <v>835</v>
      </c>
      <c r="B206" s="260" t="s">
        <v>836</v>
      </c>
    </row>
    <row r="207" spans="1:2" ht="15">
      <c r="A207" s="259" t="s">
        <v>837</v>
      </c>
      <c r="B207" s="259" t="s">
        <v>838</v>
      </c>
    </row>
    <row r="208" spans="1:2" ht="15">
      <c r="A208" s="260" t="s">
        <v>839</v>
      </c>
      <c r="B208" s="260" t="s">
        <v>840</v>
      </c>
    </row>
    <row r="209" spans="1:2" ht="15">
      <c r="A209" s="259" t="s">
        <v>841</v>
      </c>
      <c r="B209" s="259" t="s">
        <v>842</v>
      </c>
    </row>
    <row r="210" spans="1:2" ht="15">
      <c r="A210" s="260" t="s">
        <v>843</v>
      </c>
      <c r="B210" s="260" t="s">
        <v>844</v>
      </c>
    </row>
    <row r="211" spans="1:2" ht="15">
      <c r="A211" s="259" t="s">
        <v>845</v>
      </c>
      <c r="B211" s="259" t="s">
        <v>846</v>
      </c>
    </row>
    <row r="212" spans="1:2" ht="15">
      <c r="A212" s="260" t="s">
        <v>847</v>
      </c>
      <c r="B212" s="260" t="s">
        <v>848</v>
      </c>
    </row>
    <row r="213" spans="1:2" ht="15">
      <c r="A213" s="259" t="s">
        <v>849</v>
      </c>
      <c r="B213" s="259" t="s">
        <v>850</v>
      </c>
    </row>
    <row r="214" spans="1:2" ht="15">
      <c r="A214" s="260" t="s">
        <v>851</v>
      </c>
      <c r="B214" s="260" t="s">
        <v>852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7:H62"/>
  <sheetViews>
    <sheetView zoomScalePageLayoutView="0" workbookViewId="0" topLeftCell="A1">
      <selection activeCell="A58" sqref="A58"/>
    </sheetView>
  </sheetViews>
  <sheetFormatPr defaultColWidth="9.140625" defaultRowHeight="15"/>
  <cols>
    <col min="1" max="1" width="5.140625" style="5" customWidth="1"/>
    <col min="2" max="2" width="31.00390625" style="5" customWidth="1"/>
    <col min="3" max="3" width="13.57421875" style="5" customWidth="1"/>
    <col min="4" max="4" width="6.8515625" style="5" customWidth="1"/>
    <col min="5" max="5" width="9.140625" style="5" customWidth="1"/>
    <col min="6" max="6" width="6.57421875" style="5" customWidth="1"/>
    <col min="7" max="7" width="9.140625" style="5" customWidth="1"/>
    <col min="8" max="8" width="23.8515625" style="5" customWidth="1"/>
    <col min="9" max="16384" width="9.140625" style="5" customWidth="1"/>
  </cols>
  <sheetData>
    <row r="7" spans="1:8" ht="18">
      <c r="A7" s="409" t="s">
        <v>295</v>
      </c>
      <c r="B7" s="409"/>
      <c r="C7" s="409"/>
      <c r="D7" s="409"/>
      <c r="E7" s="409"/>
      <c r="F7" s="409"/>
      <c r="G7" s="409"/>
      <c r="H7" s="409"/>
    </row>
    <row r="8" spans="1:6" ht="12.75">
      <c r="A8" s="63" t="s">
        <v>296</v>
      </c>
      <c r="B8" s="410" t="s">
        <v>297</v>
      </c>
      <c r="C8" s="410"/>
      <c r="D8" s="410"/>
      <c r="E8" s="410"/>
      <c r="F8" s="410"/>
    </row>
    <row r="9" spans="1:8" ht="12.75">
      <c r="A9" s="63" t="s">
        <v>298</v>
      </c>
      <c r="B9" s="410" t="s">
        <v>299</v>
      </c>
      <c r="C9" s="410"/>
      <c r="D9" s="410"/>
      <c r="E9" s="410"/>
      <c r="F9" s="410"/>
      <c r="G9" s="63" t="s">
        <v>300</v>
      </c>
      <c r="H9" s="64"/>
    </row>
    <row r="11" spans="1:8" ht="18">
      <c r="A11" s="409" t="s">
        <v>301</v>
      </c>
      <c r="B11" s="409"/>
      <c r="C11" s="409"/>
      <c r="D11" s="409"/>
      <c r="E11" s="411"/>
      <c r="F11" s="405"/>
      <c r="G11" s="65" t="s">
        <v>302</v>
      </c>
      <c r="H11" s="66">
        <v>2020</v>
      </c>
    </row>
    <row r="13" spans="2:8" ht="12.75">
      <c r="B13" s="67" t="s">
        <v>303</v>
      </c>
      <c r="C13" s="403"/>
      <c r="D13" s="403"/>
      <c r="E13" s="403"/>
      <c r="F13" s="403"/>
      <c r="G13" s="403"/>
      <c r="H13" s="403"/>
    </row>
    <row r="15" spans="1:8" ht="12.75">
      <c r="A15" s="402" t="s">
        <v>304</v>
      </c>
      <c r="B15" s="402"/>
      <c r="C15" s="403"/>
      <c r="D15" s="403"/>
      <c r="E15" s="404" t="s">
        <v>305</v>
      </c>
      <c r="F15" s="404"/>
      <c r="G15" s="405"/>
      <c r="H15" s="405"/>
    </row>
    <row r="17" spans="1:8" ht="37.5" customHeight="1">
      <c r="A17" s="406" t="s">
        <v>306</v>
      </c>
      <c r="B17" s="406" t="s">
        <v>307</v>
      </c>
      <c r="C17" s="406" t="s">
        <v>308</v>
      </c>
      <c r="D17" s="406" t="s">
        <v>309</v>
      </c>
      <c r="E17" s="406"/>
      <c r="F17" s="407" t="s">
        <v>310</v>
      </c>
      <c r="G17" s="407"/>
      <c r="H17" s="408" t="s">
        <v>311</v>
      </c>
    </row>
    <row r="18" spans="1:8" ht="28.5" customHeight="1">
      <c r="A18" s="406"/>
      <c r="B18" s="406"/>
      <c r="C18" s="406"/>
      <c r="D18" s="68" t="s">
        <v>312</v>
      </c>
      <c r="E18" s="68" t="s">
        <v>313</v>
      </c>
      <c r="F18" s="68" t="s">
        <v>312</v>
      </c>
      <c r="G18" s="68" t="s">
        <v>313</v>
      </c>
      <c r="H18" s="408"/>
    </row>
    <row r="19" spans="1:8" ht="12.75">
      <c r="A19" s="276"/>
      <c r="B19" s="69"/>
      <c r="C19" s="69"/>
      <c r="D19" s="70"/>
      <c r="E19" s="71"/>
      <c r="F19" s="70"/>
      <c r="G19" s="71"/>
      <c r="H19" s="72"/>
    </row>
    <row r="20" spans="1:8" ht="12.75">
      <c r="A20" s="261"/>
      <c r="B20" s="74"/>
      <c r="C20" s="75"/>
      <c r="D20" s="75"/>
      <c r="E20" s="76"/>
      <c r="F20" s="75"/>
      <c r="G20" s="76"/>
      <c r="H20" s="77"/>
    </row>
    <row r="21" spans="1:8" ht="12.75">
      <c r="A21" s="73"/>
      <c r="B21" s="74"/>
      <c r="C21" s="74"/>
      <c r="D21" s="75"/>
      <c r="E21" s="78"/>
      <c r="F21" s="75"/>
      <c r="G21" s="78"/>
      <c r="H21" s="77"/>
    </row>
    <row r="22" spans="1:8" ht="12.75">
      <c r="A22" s="73"/>
      <c r="B22" s="74"/>
      <c r="C22" s="75"/>
      <c r="D22" s="75"/>
      <c r="E22" s="76"/>
      <c r="F22" s="75"/>
      <c r="G22" s="76"/>
      <c r="H22" s="77"/>
    </row>
    <row r="23" spans="1:8" ht="12.75">
      <c r="A23" s="73"/>
      <c r="B23" s="74"/>
      <c r="C23" s="74"/>
      <c r="D23" s="75"/>
      <c r="E23" s="78"/>
      <c r="F23" s="75"/>
      <c r="G23" s="78"/>
      <c r="H23" s="77"/>
    </row>
    <row r="24" spans="1:8" ht="12.75">
      <c r="A24" s="73"/>
      <c r="B24" s="74"/>
      <c r="C24" s="75"/>
      <c r="D24" s="75"/>
      <c r="E24" s="76"/>
      <c r="F24" s="75"/>
      <c r="G24" s="76"/>
      <c r="H24" s="77"/>
    </row>
    <row r="25" spans="1:8" ht="12.75">
      <c r="A25" s="73"/>
      <c r="B25" s="75"/>
      <c r="C25" s="75"/>
      <c r="D25" s="75"/>
      <c r="E25" s="76"/>
      <c r="F25" s="75"/>
      <c r="G25" s="76"/>
      <c r="H25" s="77"/>
    </row>
    <row r="26" spans="1:8" ht="12.75">
      <c r="A26" s="73"/>
      <c r="B26" s="75"/>
      <c r="C26" s="75"/>
      <c r="D26" s="75"/>
      <c r="E26" s="76"/>
      <c r="F26" s="75"/>
      <c r="G26" s="76"/>
      <c r="H26" s="77"/>
    </row>
    <row r="27" spans="1:8" ht="12.75">
      <c r="A27" s="73"/>
      <c r="B27" s="75"/>
      <c r="C27" s="75"/>
      <c r="D27" s="75"/>
      <c r="E27" s="76"/>
      <c r="F27" s="75"/>
      <c r="G27" s="76"/>
      <c r="H27" s="77"/>
    </row>
    <row r="28" spans="1:8" ht="12.75">
      <c r="A28" s="73"/>
      <c r="B28" s="75"/>
      <c r="C28" s="75"/>
      <c r="D28" s="75"/>
      <c r="E28" s="76"/>
      <c r="F28" s="75"/>
      <c r="G28" s="76"/>
      <c r="H28" s="77"/>
    </row>
    <row r="29" spans="1:8" ht="12.75">
      <c r="A29" s="73"/>
      <c r="B29" s="75"/>
      <c r="C29" s="75"/>
      <c r="D29" s="75"/>
      <c r="E29" s="76"/>
      <c r="F29" s="75"/>
      <c r="G29" s="76"/>
      <c r="H29" s="77"/>
    </row>
    <row r="30" spans="1:8" ht="12.75">
      <c r="A30" s="73"/>
      <c r="B30" s="75"/>
      <c r="C30" s="75"/>
      <c r="D30" s="75"/>
      <c r="E30" s="76"/>
      <c r="F30" s="75"/>
      <c r="G30" s="76"/>
      <c r="H30" s="77"/>
    </row>
    <row r="31" spans="1:8" ht="12.75">
      <c r="A31" s="73"/>
      <c r="B31" s="75"/>
      <c r="C31" s="75"/>
      <c r="D31" s="75"/>
      <c r="E31" s="76"/>
      <c r="F31" s="75"/>
      <c r="G31" s="76"/>
      <c r="H31" s="77"/>
    </row>
    <row r="32" spans="1:8" ht="12.75">
      <c r="A32" s="73"/>
      <c r="B32" s="75"/>
      <c r="C32" s="75"/>
      <c r="D32" s="75"/>
      <c r="E32" s="76"/>
      <c r="F32" s="75"/>
      <c r="G32" s="76"/>
      <c r="H32" s="77"/>
    </row>
    <row r="33" spans="1:8" ht="12.75">
      <c r="A33" s="73"/>
      <c r="B33" s="75"/>
      <c r="C33" s="75"/>
      <c r="D33" s="75"/>
      <c r="E33" s="76"/>
      <c r="F33" s="75"/>
      <c r="G33" s="76"/>
      <c r="H33" s="77"/>
    </row>
    <row r="34" spans="1:8" ht="12.75">
      <c r="A34" s="73"/>
      <c r="B34" s="75"/>
      <c r="C34" s="75"/>
      <c r="D34" s="75"/>
      <c r="E34" s="76"/>
      <c r="F34" s="75"/>
      <c r="G34" s="76"/>
      <c r="H34" s="77"/>
    </row>
    <row r="35" spans="1:8" ht="12.75">
      <c r="A35" s="73"/>
      <c r="B35" s="75"/>
      <c r="C35" s="75"/>
      <c r="D35" s="75"/>
      <c r="E35" s="76"/>
      <c r="F35" s="75"/>
      <c r="G35" s="76"/>
      <c r="H35" s="77"/>
    </row>
    <row r="36" spans="1:8" ht="12.75">
      <c r="A36" s="73"/>
      <c r="B36" s="75"/>
      <c r="C36" s="75"/>
      <c r="D36" s="75"/>
      <c r="E36" s="76"/>
      <c r="F36" s="75"/>
      <c r="G36" s="76"/>
      <c r="H36" s="77"/>
    </row>
    <row r="37" spans="1:8" ht="12.75">
      <c r="A37" s="73"/>
      <c r="B37" s="75"/>
      <c r="C37" s="75"/>
      <c r="D37" s="75"/>
      <c r="E37" s="76"/>
      <c r="F37" s="75"/>
      <c r="G37" s="76"/>
      <c r="H37" s="77"/>
    </row>
    <row r="38" spans="1:8" ht="12.75">
      <c r="A38" s="73"/>
      <c r="B38" s="75"/>
      <c r="C38" s="75"/>
      <c r="D38" s="75"/>
      <c r="E38" s="76"/>
      <c r="F38" s="75"/>
      <c r="G38" s="76"/>
      <c r="H38" s="77"/>
    </row>
    <row r="39" spans="1:8" ht="12.75">
      <c r="A39" s="73"/>
      <c r="B39" s="75"/>
      <c r="C39" s="75"/>
      <c r="D39" s="75"/>
      <c r="E39" s="76"/>
      <c r="F39" s="75"/>
      <c r="G39" s="76"/>
      <c r="H39" s="77"/>
    </row>
    <row r="40" spans="1:8" ht="12.75">
      <c r="A40" s="73"/>
      <c r="B40" s="75"/>
      <c r="C40" s="75"/>
      <c r="D40" s="75"/>
      <c r="E40" s="76"/>
      <c r="F40" s="75"/>
      <c r="G40" s="76"/>
      <c r="H40" s="77"/>
    </row>
    <row r="41" spans="1:8" ht="12.75">
      <c r="A41" s="73"/>
      <c r="B41" s="75"/>
      <c r="C41" s="75"/>
      <c r="D41" s="75"/>
      <c r="E41" s="76"/>
      <c r="F41" s="75"/>
      <c r="G41" s="76"/>
      <c r="H41" s="77"/>
    </row>
    <row r="42" spans="1:8" ht="12.75">
      <c r="A42" s="73"/>
      <c r="B42" s="75"/>
      <c r="C42" s="75"/>
      <c r="D42" s="75"/>
      <c r="E42" s="76"/>
      <c r="F42" s="75"/>
      <c r="G42" s="76"/>
      <c r="H42" s="77"/>
    </row>
    <row r="43" spans="1:8" ht="12.75">
      <c r="A43" s="73"/>
      <c r="B43" s="75"/>
      <c r="C43" s="75"/>
      <c r="D43" s="75"/>
      <c r="E43" s="76"/>
      <c r="F43" s="75"/>
      <c r="G43" s="76"/>
      <c r="H43" s="77"/>
    </row>
    <row r="44" spans="1:8" ht="13.5" thickBot="1">
      <c r="A44" s="79"/>
      <c r="B44" s="80"/>
      <c r="C44" s="80"/>
      <c r="D44" s="80"/>
      <c r="E44" s="81"/>
      <c r="F44" s="80"/>
      <c r="G44" s="81"/>
      <c r="H44" s="82"/>
    </row>
    <row r="45" ht="13.5" thickTop="1"/>
    <row r="46" ht="12.75">
      <c r="E46" s="63" t="s">
        <v>314</v>
      </c>
    </row>
    <row r="47" spans="2:8" ht="17.25" customHeight="1">
      <c r="B47" s="83" t="s">
        <v>315</v>
      </c>
      <c r="F47" s="401" t="s">
        <v>316</v>
      </c>
      <c r="G47" s="401"/>
      <c r="H47" s="63" t="s">
        <v>317</v>
      </c>
    </row>
    <row r="48" spans="1:8" ht="16.5" customHeight="1">
      <c r="A48" s="84"/>
      <c r="B48" s="63" t="s">
        <v>318</v>
      </c>
      <c r="C48" s="85"/>
      <c r="D48" s="85"/>
      <c r="E48" s="85"/>
      <c r="G48" s="86">
        <v>50.2</v>
      </c>
      <c r="H48" s="86">
        <f>A48*G48</f>
        <v>0</v>
      </c>
    </row>
    <row r="49" spans="6:8" ht="12.75">
      <c r="F49" s="6"/>
      <c r="G49" s="13"/>
      <c r="H49" s="13"/>
    </row>
    <row r="50" spans="1:8" ht="12.75">
      <c r="A50" s="6"/>
      <c r="B50" s="83" t="s">
        <v>319</v>
      </c>
      <c r="G50" s="13"/>
      <c r="H50" s="13"/>
    </row>
    <row r="51" spans="1:8" ht="16.5" customHeight="1">
      <c r="A51" s="84"/>
      <c r="B51" s="63" t="s">
        <v>320</v>
      </c>
      <c r="C51" s="85"/>
      <c r="D51" s="85"/>
      <c r="E51" s="85"/>
      <c r="G51" s="86">
        <v>0</v>
      </c>
      <c r="H51" s="86">
        <f>A51*G51</f>
        <v>0</v>
      </c>
    </row>
    <row r="52" spans="1:8" ht="17.25" customHeight="1">
      <c r="A52" s="87"/>
      <c r="B52" s="63" t="s">
        <v>321</v>
      </c>
      <c r="C52" s="88"/>
      <c r="D52" s="88"/>
      <c r="E52" s="88"/>
      <c r="G52" s="86">
        <v>0</v>
      </c>
      <c r="H52" s="86">
        <f>A52*G52</f>
        <v>0</v>
      </c>
    </row>
    <row r="53" spans="1:8" ht="18.75" customHeight="1">
      <c r="A53" s="87"/>
      <c r="B53" s="63" t="s">
        <v>322</v>
      </c>
      <c r="C53" s="88"/>
      <c r="D53" s="88"/>
      <c r="E53" s="88"/>
      <c r="G53" s="86">
        <v>0</v>
      </c>
      <c r="H53" s="86">
        <f>A53*G53</f>
        <v>0</v>
      </c>
    </row>
    <row r="54" spans="1:8" ht="18" customHeight="1">
      <c r="A54" s="87"/>
      <c r="B54" s="63" t="s">
        <v>323</v>
      </c>
      <c r="C54" s="88"/>
      <c r="D54" s="88"/>
      <c r="E54" s="88"/>
      <c r="G54" s="86">
        <v>0</v>
      </c>
      <c r="H54" s="86">
        <f>A54*G54</f>
        <v>0</v>
      </c>
    </row>
    <row r="55" spans="1:8" ht="18" customHeight="1">
      <c r="A55" s="87"/>
      <c r="B55" s="63" t="s">
        <v>324</v>
      </c>
      <c r="C55" s="88"/>
      <c r="D55" s="88"/>
      <c r="E55" s="88"/>
      <c r="G55" s="86">
        <v>0</v>
      </c>
      <c r="H55" s="86">
        <f>A55*G55</f>
        <v>0</v>
      </c>
    </row>
    <row r="57" ht="12.75">
      <c r="B57" s="83" t="s">
        <v>325</v>
      </c>
    </row>
    <row r="58" spans="1:8" ht="18.75" customHeight="1">
      <c r="A58" s="84"/>
      <c r="B58" s="63" t="s">
        <v>326</v>
      </c>
      <c r="C58" s="85"/>
      <c r="D58" s="85"/>
      <c r="E58" s="85"/>
      <c r="G58" s="86">
        <v>4.77</v>
      </c>
      <c r="H58" s="86">
        <f>A58*G58</f>
        <v>0</v>
      </c>
    </row>
    <row r="60" spans="2:8" ht="17.25" customHeight="1">
      <c r="B60" s="63" t="s">
        <v>327</v>
      </c>
      <c r="C60" s="85"/>
      <c r="D60" s="85"/>
      <c r="E60" s="85"/>
      <c r="G60" s="89" t="s">
        <v>328</v>
      </c>
      <c r="H60" s="86">
        <v>0</v>
      </c>
    </row>
    <row r="61" ht="9.75" customHeight="1"/>
    <row r="62" spans="4:8" ht="16.5" customHeight="1">
      <c r="D62" s="67" t="s">
        <v>329</v>
      </c>
      <c r="F62" s="85"/>
      <c r="G62" s="85"/>
      <c r="H62" s="90">
        <f>SUM(H48:H55)+H60-H58</f>
        <v>0</v>
      </c>
    </row>
  </sheetData>
  <sheetProtection/>
  <mergeCells count="17">
    <mergeCell ref="H17:H18"/>
    <mergeCell ref="C13:H13"/>
    <mergeCell ref="A7:H7"/>
    <mergeCell ref="B8:F8"/>
    <mergeCell ref="B9:F9"/>
    <mergeCell ref="A11:D11"/>
    <mergeCell ref="E11:F11"/>
    <mergeCell ref="F47:G47"/>
    <mergeCell ref="A15:B15"/>
    <mergeCell ref="C15:D15"/>
    <mergeCell ref="E15:F15"/>
    <mergeCell ref="G15:H15"/>
    <mergeCell ref="A17:A18"/>
    <mergeCell ref="B17:B18"/>
    <mergeCell ref="C17:C18"/>
    <mergeCell ref="D17:E17"/>
    <mergeCell ref="F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65"/>
  <sheetViews>
    <sheetView zoomScale="106" zoomScaleNormal="106" zoomScalePageLayoutView="0" workbookViewId="0" topLeftCell="A4">
      <selection activeCell="H55" sqref="H55"/>
    </sheetView>
  </sheetViews>
  <sheetFormatPr defaultColWidth="9.140625" defaultRowHeight="15"/>
  <cols>
    <col min="1" max="1" width="5.421875" style="5" customWidth="1"/>
    <col min="2" max="2" width="27.8515625" style="5" customWidth="1"/>
    <col min="3" max="3" width="5.57421875" style="5" customWidth="1"/>
    <col min="4" max="4" width="8.28125" style="5" customWidth="1"/>
    <col min="5" max="5" width="6.421875" style="5" customWidth="1"/>
    <col min="6" max="6" width="6.140625" style="5" customWidth="1"/>
    <col min="7" max="7" width="6.28125" style="5" customWidth="1"/>
    <col min="8" max="8" width="10.8515625" style="5" customWidth="1"/>
    <col min="9" max="9" width="9.8515625" style="5" customWidth="1"/>
    <col min="10" max="16384" width="9.140625" style="5" customWidth="1"/>
  </cols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1" ht="24" customHeight="1">
      <c r="A2" s="419" t="s">
        <v>330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2.75">
      <c r="A3" s="420" t="s">
        <v>331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ht="24" customHeight="1">
      <c r="A4" s="92"/>
      <c r="B4" s="92"/>
      <c r="C4" s="93" t="s">
        <v>332</v>
      </c>
      <c r="D4" s="93"/>
      <c r="E4" s="93"/>
      <c r="F4" s="93"/>
      <c r="G4" s="92"/>
      <c r="H4" s="92"/>
      <c r="I4" s="414" t="s">
        <v>29</v>
      </c>
      <c r="J4" s="414"/>
      <c r="K4" s="414" t="s">
        <v>311</v>
      </c>
    </row>
    <row r="5" spans="1:11" ht="12.75">
      <c r="A5" s="413" t="s">
        <v>306</v>
      </c>
      <c r="B5" s="413" t="s">
        <v>333</v>
      </c>
      <c r="C5" s="414" t="s">
        <v>334</v>
      </c>
      <c r="D5" s="413" t="s">
        <v>335</v>
      </c>
      <c r="E5" s="414" t="s">
        <v>336</v>
      </c>
      <c r="F5" s="414"/>
      <c r="G5" s="414"/>
      <c r="H5" s="414"/>
      <c r="I5" s="421" t="s">
        <v>337</v>
      </c>
      <c r="J5" s="413" t="s">
        <v>338</v>
      </c>
      <c r="K5" s="414"/>
    </row>
    <row r="6" spans="1:11" ht="12.75">
      <c r="A6" s="413"/>
      <c r="B6" s="413"/>
      <c r="C6" s="414"/>
      <c r="D6" s="413"/>
      <c r="E6" s="414" t="s">
        <v>339</v>
      </c>
      <c r="F6" s="414"/>
      <c r="G6" s="414"/>
      <c r="H6" s="414" t="s">
        <v>340</v>
      </c>
      <c r="I6" s="421"/>
      <c r="J6" s="413"/>
      <c r="K6" s="414"/>
    </row>
    <row r="7" spans="1:11" ht="32.25" customHeight="1">
      <c r="A7" s="413"/>
      <c r="B7" s="413"/>
      <c r="C7" s="414"/>
      <c r="D7" s="413"/>
      <c r="E7" s="94" t="s">
        <v>341</v>
      </c>
      <c r="F7" s="94" t="s">
        <v>342</v>
      </c>
      <c r="G7" s="94" t="s">
        <v>343</v>
      </c>
      <c r="H7" s="414"/>
      <c r="I7" s="421"/>
      <c r="J7" s="413"/>
      <c r="K7" s="414"/>
    </row>
    <row r="8" spans="1:11" ht="12.75">
      <c r="A8" s="273"/>
      <c r="B8" s="274"/>
      <c r="C8" s="95"/>
      <c r="D8" s="95"/>
      <c r="E8" s="95"/>
      <c r="F8" s="95"/>
      <c r="G8" s="95"/>
      <c r="H8" s="95"/>
      <c r="I8" s="95"/>
      <c r="J8" s="95"/>
      <c r="K8" s="96"/>
    </row>
    <row r="9" spans="1:11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75"/>
    </row>
    <row r="10" spans="1:11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75"/>
    </row>
    <row r="11" spans="1:11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75"/>
    </row>
    <row r="12" spans="1:11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75"/>
    </row>
    <row r="13" spans="1:1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8.75" customHeight="1" thickBot="1">
      <c r="A39" s="82"/>
      <c r="B39" s="98" t="s">
        <v>344</v>
      </c>
      <c r="C39" s="80"/>
      <c r="D39" s="80"/>
      <c r="E39" s="80"/>
      <c r="F39" s="80"/>
      <c r="G39" s="80"/>
      <c r="H39" s="80"/>
      <c r="I39" s="99" t="s">
        <v>345</v>
      </c>
      <c r="J39" s="275">
        <f>SUM(J8:J38)</f>
        <v>0</v>
      </c>
      <c r="K39" s="80"/>
    </row>
    <row r="40" spans="1:11" ht="15.75" thickTop="1">
      <c r="A40" s="415" t="s">
        <v>314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</row>
    <row r="41" spans="9:11" ht="27.75" customHeight="1">
      <c r="I41" s="94" t="s">
        <v>346</v>
      </c>
      <c r="J41" s="94" t="s">
        <v>347</v>
      </c>
      <c r="K41" s="94" t="s">
        <v>348</v>
      </c>
    </row>
    <row r="42" spans="2:11" ht="17.25" customHeight="1">
      <c r="B42" s="416" t="s">
        <v>349</v>
      </c>
      <c r="D42" s="63" t="s">
        <v>334</v>
      </c>
      <c r="E42" s="100" t="s">
        <v>350</v>
      </c>
      <c r="F42" s="101"/>
      <c r="G42" s="101"/>
      <c r="I42" s="102"/>
      <c r="J42" s="102"/>
      <c r="K42" s="86"/>
    </row>
    <row r="43" spans="2:11" ht="18" customHeight="1">
      <c r="B43" s="416"/>
      <c r="D43" s="63" t="s">
        <v>351</v>
      </c>
      <c r="I43" s="102"/>
      <c r="J43" s="102"/>
      <c r="K43" s="86"/>
    </row>
    <row r="44" spans="2:11" ht="17.25" customHeight="1">
      <c r="B44" s="416"/>
      <c r="G44" s="63" t="s">
        <v>352</v>
      </c>
      <c r="I44" s="102"/>
      <c r="J44" s="102"/>
      <c r="K44" s="86"/>
    </row>
    <row r="45" spans="2:11" ht="18.75" customHeight="1">
      <c r="B45" s="416"/>
      <c r="F45" s="63" t="s">
        <v>353</v>
      </c>
      <c r="G45" s="63" t="s">
        <v>354</v>
      </c>
      <c r="I45" s="102"/>
      <c r="J45" s="102"/>
      <c r="K45" s="86"/>
    </row>
    <row r="46" spans="2:11" ht="18.75" customHeight="1">
      <c r="B46" s="416"/>
      <c r="D46" s="63" t="s">
        <v>355</v>
      </c>
      <c r="G46" s="63" t="s">
        <v>356</v>
      </c>
      <c r="I46" s="102"/>
      <c r="J46" s="102"/>
      <c r="K46" s="86"/>
    </row>
    <row r="47" spans="2:11" ht="12.75">
      <c r="B47" s="416"/>
      <c r="I47" s="102"/>
      <c r="J47" s="102"/>
      <c r="K47" s="86"/>
    </row>
    <row r="48" spans="2:11" ht="18.75" customHeight="1">
      <c r="B48" s="416"/>
      <c r="F48" s="63" t="s">
        <v>357</v>
      </c>
      <c r="I48" s="102"/>
      <c r="J48" s="103">
        <v>0.36</v>
      </c>
      <c r="K48" s="86">
        <f>I48*J48</f>
        <v>0</v>
      </c>
    </row>
    <row r="49" spans="2:11" ht="12.75">
      <c r="B49" s="416"/>
      <c r="I49" s="6"/>
      <c r="J49" s="6"/>
      <c r="K49" s="13"/>
    </row>
    <row r="50" spans="2:11" ht="17.25" customHeight="1">
      <c r="B50" s="416"/>
      <c r="F50" s="63" t="s">
        <v>358</v>
      </c>
      <c r="I50" s="6"/>
      <c r="J50" s="6"/>
      <c r="K50" s="86">
        <v>0</v>
      </c>
    </row>
    <row r="51" spans="2:11" ht="18" customHeight="1">
      <c r="B51" s="5" t="s">
        <v>359</v>
      </c>
      <c r="K51" s="86"/>
    </row>
    <row r="52" spans="1:11" ht="13.5" thickBo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ht="13.5" thickTop="1"/>
    <row r="54" spans="2:10" ht="12.75">
      <c r="B54" s="417" t="s">
        <v>426</v>
      </c>
      <c r="C54" s="417"/>
      <c r="D54" s="417"/>
      <c r="E54" s="84"/>
      <c r="F54" s="105" t="s">
        <v>360</v>
      </c>
      <c r="G54" s="418"/>
      <c r="H54" s="405"/>
      <c r="I54" s="63" t="s">
        <v>864</v>
      </c>
      <c r="J54" s="6"/>
    </row>
    <row r="56" ht="12.75">
      <c r="A56" s="67" t="s">
        <v>863</v>
      </c>
    </row>
    <row r="57" ht="12.75">
      <c r="A57" s="67"/>
    </row>
    <row r="58" ht="12.75">
      <c r="G58" s="5" t="s">
        <v>862</v>
      </c>
    </row>
    <row r="61" spans="2:9" ht="12.75">
      <c r="B61" s="258"/>
      <c r="E61" s="405"/>
      <c r="F61" s="405"/>
      <c r="G61" s="405"/>
      <c r="H61" s="405"/>
      <c r="I61" s="405"/>
    </row>
    <row r="62" ht="12.75">
      <c r="F62" s="106" t="s">
        <v>361</v>
      </c>
    </row>
    <row r="65" spans="1:11" ht="12.75">
      <c r="A65" s="412" t="s">
        <v>362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</row>
  </sheetData>
  <sheetProtection/>
  <mergeCells count="19">
    <mergeCell ref="A2:K2"/>
    <mergeCell ref="A3:K3"/>
    <mergeCell ref="I4:J4"/>
    <mergeCell ref="K4:K7"/>
    <mergeCell ref="A5:A7"/>
    <mergeCell ref="B5:B7"/>
    <mergeCell ref="C5:C7"/>
    <mergeCell ref="D5:D7"/>
    <mergeCell ref="E5:H5"/>
    <mergeCell ref="I5:I7"/>
    <mergeCell ref="E61:I61"/>
    <mergeCell ref="A65:K65"/>
    <mergeCell ref="J5:J7"/>
    <mergeCell ref="E6:G6"/>
    <mergeCell ref="H6:H7"/>
    <mergeCell ref="A40:K40"/>
    <mergeCell ref="B42:B50"/>
    <mergeCell ref="B54:D54"/>
    <mergeCell ref="G54:H54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8"/>
  <sheetViews>
    <sheetView showGridLines="0" zoomScalePageLayoutView="0" workbookViewId="0" topLeftCell="A1">
      <selection activeCell="C37" sqref="C37"/>
    </sheetView>
  </sheetViews>
  <sheetFormatPr defaultColWidth="9.140625" defaultRowHeight="15"/>
  <cols>
    <col min="1" max="1" width="17.00390625" style="0" customWidth="1"/>
    <col min="2" max="2" width="39.28125" style="0" bestFit="1" customWidth="1"/>
    <col min="3" max="3" width="9.7109375" style="0" customWidth="1"/>
  </cols>
  <sheetData>
    <row r="3" spans="1:3" ht="27" customHeight="1">
      <c r="A3" s="422" t="s">
        <v>408</v>
      </c>
      <c r="B3" s="423"/>
      <c r="C3" s="424"/>
    </row>
    <row r="4" spans="1:3" ht="15">
      <c r="A4" s="436" t="s">
        <v>412</v>
      </c>
      <c r="B4" s="232" t="s">
        <v>409</v>
      </c>
      <c r="C4" s="235">
        <v>1</v>
      </c>
    </row>
    <row r="5" spans="1:3" ht="15">
      <c r="A5" s="437"/>
      <c r="B5" s="233" t="s">
        <v>410</v>
      </c>
      <c r="C5" s="236">
        <v>0.75</v>
      </c>
    </row>
    <row r="6" spans="1:3" ht="15">
      <c r="A6" s="438"/>
      <c r="B6" s="234" t="s">
        <v>411</v>
      </c>
      <c r="C6" s="237">
        <v>0.5</v>
      </c>
    </row>
    <row r="7" spans="1:3" ht="15">
      <c r="A7" s="436" t="s">
        <v>413</v>
      </c>
      <c r="B7" s="232" t="s">
        <v>409</v>
      </c>
      <c r="C7" s="235">
        <v>0</v>
      </c>
    </row>
    <row r="8" spans="1:3" ht="15">
      <c r="A8" s="437"/>
      <c r="B8" s="233" t="s">
        <v>414</v>
      </c>
      <c r="C8" s="236">
        <v>0.25</v>
      </c>
    </row>
    <row r="9" spans="1:3" ht="15">
      <c r="A9" s="438"/>
      <c r="B9" s="234" t="s">
        <v>415</v>
      </c>
      <c r="C9" s="237">
        <v>0.5</v>
      </c>
    </row>
    <row r="10" spans="1:3" ht="15">
      <c r="A10" s="231" t="s">
        <v>416</v>
      </c>
      <c r="B10" s="238" t="s">
        <v>417</v>
      </c>
      <c r="C10" s="237">
        <v>1</v>
      </c>
    </row>
    <row r="13" spans="1:3" ht="46.5" customHeight="1">
      <c r="A13" s="422" t="s">
        <v>421</v>
      </c>
      <c r="B13" s="423"/>
      <c r="C13" s="424"/>
    </row>
    <row r="14" spans="1:3" ht="15" customHeight="1">
      <c r="A14" s="425" t="s">
        <v>418</v>
      </c>
      <c r="B14" s="426"/>
      <c r="C14" s="433">
        <v>0.25</v>
      </c>
    </row>
    <row r="15" spans="1:3" ht="15">
      <c r="A15" s="427"/>
      <c r="B15" s="428"/>
      <c r="C15" s="434"/>
    </row>
    <row r="16" spans="1:3" ht="15">
      <c r="A16" s="429"/>
      <c r="B16" s="430"/>
      <c r="C16" s="435"/>
    </row>
    <row r="17" spans="1:3" ht="15" customHeight="1">
      <c r="A17" s="425" t="s">
        <v>419</v>
      </c>
      <c r="B17" s="426"/>
      <c r="C17" s="433">
        <v>0.25</v>
      </c>
    </row>
    <row r="18" spans="1:3" ht="15">
      <c r="A18" s="427"/>
      <c r="B18" s="428"/>
      <c r="C18" s="434"/>
    </row>
    <row r="19" spans="1:3" ht="15">
      <c r="A19" s="429"/>
      <c r="B19" s="430"/>
      <c r="C19" s="435"/>
    </row>
    <row r="20" spans="1:3" ht="45" customHeight="1">
      <c r="A20" s="431" t="s">
        <v>420</v>
      </c>
      <c r="B20" s="432"/>
      <c r="C20" s="239">
        <v>0.5</v>
      </c>
    </row>
    <row r="22" spans="1:3" ht="46.5" customHeight="1">
      <c r="A22" s="422" t="s">
        <v>857</v>
      </c>
      <c r="B22" s="423"/>
      <c r="C22" s="424"/>
    </row>
    <row r="23" spans="1:3" ht="15" customHeight="1">
      <c r="A23" s="425" t="s">
        <v>420</v>
      </c>
      <c r="B23" s="426"/>
      <c r="C23" s="433">
        <v>1</v>
      </c>
    </row>
    <row r="24" spans="1:3" ht="15">
      <c r="A24" s="427"/>
      <c r="B24" s="428"/>
      <c r="C24" s="434"/>
    </row>
    <row r="25" spans="1:3" ht="15">
      <c r="A25" s="429"/>
      <c r="B25" s="430"/>
      <c r="C25" s="435"/>
    </row>
    <row r="26" spans="1:3" ht="15" customHeight="1">
      <c r="A26" s="425" t="s">
        <v>858</v>
      </c>
      <c r="B26" s="426"/>
      <c r="C26" s="433">
        <v>0.7</v>
      </c>
    </row>
    <row r="27" spans="1:3" ht="15">
      <c r="A27" s="427"/>
      <c r="B27" s="428"/>
      <c r="C27" s="434"/>
    </row>
    <row r="28" spans="1:3" ht="15">
      <c r="A28" s="429"/>
      <c r="B28" s="430"/>
      <c r="C28" s="435"/>
    </row>
  </sheetData>
  <sheetProtection/>
  <mergeCells count="14">
    <mergeCell ref="A22:C22"/>
    <mergeCell ref="A23:B25"/>
    <mergeCell ref="C23:C25"/>
    <mergeCell ref="A26:B28"/>
    <mergeCell ref="C26:C28"/>
    <mergeCell ref="A3:C3"/>
    <mergeCell ref="A13:C13"/>
    <mergeCell ref="A14:B16"/>
    <mergeCell ref="A17:B19"/>
    <mergeCell ref="A20:B20"/>
    <mergeCell ref="C14:C16"/>
    <mergeCell ref="C17:C19"/>
    <mergeCell ref="A4:A6"/>
    <mergeCell ref="A7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santos</dc:creator>
  <cp:keywords/>
  <dc:description/>
  <cp:lastModifiedBy>Maria Teresa Almeida Costa Vilela</cp:lastModifiedBy>
  <cp:lastPrinted>2021-07-23T11:18:24Z</cp:lastPrinted>
  <dcterms:created xsi:type="dcterms:W3CDTF">2013-02-17T14:09:33Z</dcterms:created>
  <dcterms:modified xsi:type="dcterms:W3CDTF">2022-03-16T15:29:49Z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